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405" windowHeight="3450" tabRatio="872" activeTab="1"/>
  </bookViews>
  <sheets>
    <sheet name="Instruktioner" sheetId="1" r:id="rId1"/>
    <sheet name="Försättsblad" sheetId="2" r:id="rId2"/>
    <sheet name="Företagsfakta " sheetId="3" r:id="rId3"/>
    <sheet name="Försäljnings-skördeprognos" sheetId="4" r:id="rId4"/>
    <sheet name="Försäljningsplanering" sheetId="5" r:id="rId5"/>
    <sheet name="Inköp" sheetId="6" r:id="rId6"/>
    <sheet name="Investering" sheetId="7" r:id="rId7"/>
    <sheet name="Personal" sheetId="8" r:id="rId8"/>
    <sheet name="Övriga kostnader" sheetId="9" r:id="rId9"/>
    <sheet name="Budget år 1" sheetId="10" r:id="rId10"/>
    <sheet name="Budget år 2" sheetId="11" r:id="rId11"/>
    <sheet name="Budget år 3" sheetId="12" r:id="rId12"/>
    <sheet name=" " sheetId="13" r:id="rId13"/>
  </sheets>
  <definedNames>
    <definedName name="Z_7DBB9B77_AD81_453F_BE46_6CDEB83C5C34_.wvu.PrintArea" localSheetId="10" hidden="1">'Budget år 2'!$127:$154</definedName>
    <definedName name="Z_7DBB9B77_AD81_453F_BE46_6CDEB83C5C34_.wvu.PrintArea" localSheetId="11" hidden="1">'Budget år 3'!$A$1:$N$23</definedName>
    <definedName name="Z_7DBB9B77_AD81_453F_BE46_6CDEB83C5C34_.wvu.Rows" localSheetId="4" hidden="1">'Försäljningsplanering'!$1:$1</definedName>
    <definedName name="Z_9E8EAB7C_9E09_4221_B5BF_6F416C15C6A2_.wvu.Rows" localSheetId="4" hidden="1">'Försäljningsplanering'!$1:$1</definedName>
    <definedName name="Z_9E8EAB7C_9E09_4221_B5BF_6F416C15C6A2_.wvu.Rows" localSheetId="5" hidden="1">'Inköp'!$1:$1</definedName>
    <definedName name="Z_BE49674D_02AB_44B6_A873_CFF728A36E5F_.wvu.Rows" localSheetId="4" hidden="1">'Försäljningsplanering'!$1:$1</definedName>
    <definedName name="Z_BE49674D_02AB_44B6_A873_CFF728A36E5F_.wvu.Rows" localSheetId="5" hidden="1">'Inköp'!$1:$1</definedName>
    <definedName name="Z_DEE6D668_80CE_403C_807E_D11FAE0A3C6A_.wvu.Rows" localSheetId="4" hidden="1">'Försäljningsplanering'!$1:$1</definedName>
    <definedName name="Z_DEE6D668_80CE_403C_807E_D11FAE0A3C6A_.wvu.Rows" localSheetId="5" hidden="1">'Inköp'!$1:$1</definedName>
  </definedNames>
  <calcPr fullCalcOnLoad="1"/>
</workbook>
</file>

<file path=xl/comments10.xml><?xml version="1.0" encoding="utf-8"?>
<comments xmlns="http://schemas.openxmlformats.org/spreadsheetml/2006/main">
  <authors>
    <author>OEM</author>
  </authors>
  <commentList>
    <comment ref="C177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Årlig minsta omsättning så att företaget skall nå ett nollresultat</t>
        </r>
      </text>
    </comment>
    <comment ref="C178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Månadens minsta omsättning så att företaget skall nå ett nollresultat</t>
        </r>
      </text>
    </comment>
  </commentList>
</comments>
</file>

<file path=xl/comments11.xml><?xml version="1.0" encoding="utf-8"?>
<comments xmlns="http://schemas.openxmlformats.org/spreadsheetml/2006/main">
  <authors>
    <author>OEM</author>
  </authors>
  <commentList>
    <comment ref="B189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Årlig minsta omsättning så att företaget skall nå ett nollresultat
</t>
        </r>
      </text>
    </comment>
    <comment ref="B190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Månadens minsta omsättning så att företaget skall nå ett nollresultat
</t>
        </r>
      </text>
    </comment>
  </commentList>
</comments>
</file>

<file path=xl/comments12.xml><?xml version="1.0" encoding="utf-8"?>
<comments xmlns="http://schemas.openxmlformats.org/spreadsheetml/2006/main">
  <authors>
    <author>OEM</author>
  </authors>
  <commentList>
    <comment ref="B191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Årlig minsta omsättning så att företaget skall nå ett nollresultat
</t>
        </r>
      </text>
    </comment>
    <comment ref="B192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Månadens minsta omsättning så att företaget skall nå ett nollresultat
</t>
        </r>
      </text>
    </comment>
  </commentList>
</comments>
</file>

<file path=xl/comments3.xml><?xml version="1.0" encoding="utf-8"?>
<comments xmlns="http://schemas.openxmlformats.org/spreadsheetml/2006/main">
  <authors>
    <author>kontoadm</author>
  </authors>
  <commentList>
    <comment ref="D1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procenttalet för den högsta momssatsen</t>
        </r>
      </text>
    </comment>
    <comment ref="D2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procenttalet för den mellersta momssatsen</t>
        </r>
      </text>
    </comment>
    <comment ref="D2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procenttalet för den lägsta momssatsen</t>
        </r>
      </text>
    </comment>
    <comment ref="D23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procentsatsen för semesterlönen</t>
        </r>
      </text>
    </comment>
    <comment ref="D24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procentsatsen för arbetsgivareavgiften</t>
        </r>
      </text>
    </comment>
    <comment ref="I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värdet på det inventerade lagret för förbrukningsmateriel från föregående år</t>
        </r>
      </text>
    </comment>
    <comment ref="I23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din mervärdesskatteskuld från föregående år. </t>
        </r>
        <r>
          <rPr>
            <sz val="10"/>
            <rFont val="Courier"/>
            <family val="0"/>
          </rPr>
          <t xml:space="preserve">OBS skriv ett minustecken före beloppet
</t>
        </r>
      </text>
    </comment>
    <comment ref="J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värdet på det förväntade lagret för förbrukningsmateriel vid årets slut:
</t>
        </r>
      </text>
    </comment>
    <comment ref="K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värdet på det förväntade lagret för förbrukningsmateriel vid årets slut:
</t>
        </r>
      </text>
    </comment>
    <comment ref="I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värdet på det förväntade lagret för förbrukningsmateriel vid årets slut:
</t>
        </r>
      </text>
    </comment>
    <comment ref="I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ingående värdet på ditt lager av honung ex moms</t>
        </r>
      </text>
    </comment>
    <comment ref="I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värdet på det utgående lagret av honung</t>
        </r>
      </text>
    </comment>
    <comment ref="I1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den ingående balansen på kundfordringar</t>
        </r>
      </text>
    </comment>
    <comment ref="I1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värdet för mervärdesskattefordran</t>
        </r>
      </text>
    </comment>
    <comment ref="I13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den upparbetade likviditetsreserven</t>
        </r>
      </text>
    </comment>
    <comment ref="I1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värdet på de egna insatta kapitalet</t>
        </r>
      </text>
    </comment>
    <comment ref="I1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värdet på nya lån som kommer att tas upp under året</t>
        </r>
      </text>
    </comment>
    <comment ref="I1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ingående balansen för långsiktiga lån
</t>
        </r>
      </text>
    </comment>
    <comment ref="I2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värdet på nya lån under året
</t>
        </r>
      </text>
    </comment>
    <comment ref="I2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företagets skulder till leverantörer
</t>
        </r>
      </text>
    </comment>
    <comment ref="I2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räntesatsen
</t>
        </r>
      </text>
    </comment>
    <comment ref="I3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räntesatsen
</t>
        </r>
      </text>
    </comment>
    <comment ref="I3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värdet på dem månatliga amorteringen
</t>
        </r>
      </text>
    </comment>
    <comment ref="I33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Om företaget har extra ordinära intäkter fyll i dem här
</t>
        </r>
      </text>
    </comment>
    <comment ref="I24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värdet på företagets skuld för arbetsgivareavgiften. 
</t>
        </r>
      </text>
    </comment>
    <comment ref="I3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Skriv År + aktuellt år
</t>
        </r>
      </text>
    </comment>
    <comment ref="J3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Skriv År + aktuellt år
</t>
        </r>
      </text>
    </comment>
    <comment ref="K3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Skriv År + aktuellt år
</t>
        </r>
      </text>
    </comment>
    <comment ref="J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värdet på det utgående lagret av honung</t>
        </r>
      </text>
    </comment>
    <comment ref="K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värdet på det utgående lagret av honung</t>
        </r>
      </text>
    </comment>
    <comment ref="J1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värdet på de egna insatta kapitalet</t>
        </r>
      </text>
    </comment>
    <comment ref="J1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värdet på nya lån som kommer att tas upp under året</t>
        </r>
      </text>
    </comment>
    <comment ref="K1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värdet på de egna insatta kapitalet</t>
        </r>
      </text>
    </comment>
    <comment ref="K1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värdet på nya lån som kommer att tas upp under året</t>
        </r>
      </text>
    </comment>
    <comment ref="J2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värdet på nya lån under året
</t>
        </r>
      </text>
    </comment>
    <comment ref="K2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värdet på nya lån under året
</t>
        </r>
      </text>
    </comment>
    <comment ref="J2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företagets skulder till leverantörer
</t>
        </r>
      </text>
    </comment>
    <comment ref="J23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din mervärdesskatteskuld från föregående år. </t>
        </r>
        <r>
          <rPr>
            <sz val="10"/>
            <rFont val="Courier"/>
            <family val="0"/>
          </rPr>
          <t xml:space="preserve">OBS skriv ett minustecken före beloppet
</t>
        </r>
      </text>
    </comment>
    <comment ref="J24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värdet på företagets skuld för arbetsgivareavgiften. 
</t>
        </r>
      </text>
    </comment>
    <comment ref="K2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företagets skulder till leverantörer
</t>
        </r>
      </text>
    </comment>
    <comment ref="K23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din mervärdesskatteskuld från föregående år. </t>
        </r>
        <r>
          <rPr>
            <sz val="10"/>
            <rFont val="Courier"/>
            <family val="0"/>
          </rPr>
          <t xml:space="preserve">OBS skriv ett minustecken före beloppet
</t>
        </r>
      </text>
    </comment>
    <comment ref="K24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värdet på företagets skuld för arbetsgivareavgiften. 
</t>
        </r>
      </text>
    </comment>
    <comment ref="J2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räntesatsen
</t>
        </r>
      </text>
    </comment>
    <comment ref="K2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räntesatsen
</t>
        </r>
      </text>
    </comment>
    <comment ref="J3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räntesatsen
</t>
        </r>
      </text>
    </comment>
    <comment ref="J3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värdet på dem månatliga amorteringen
</t>
        </r>
      </text>
    </comment>
    <comment ref="K3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räntesatsen
</t>
        </r>
      </text>
    </comment>
    <comment ref="K3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värdet på dem månatliga amorteringen
</t>
        </r>
      </text>
    </comment>
    <comment ref="J33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Om företaget har extra ordinära intäkter fyll i dem här
</t>
        </r>
      </text>
    </comment>
    <comment ref="K33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Om företaget har extra ordinära intäkter fyll i dem här
</t>
        </r>
      </text>
    </comment>
  </commentList>
</comments>
</file>

<file path=xl/comments4.xml><?xml version="1.0" encoding="utf-8"?>
<comments xmlns="http://schemas.openxmlformats.org/spreadsheetml/2006/main">
  <authors>
    <author>OEM</author>
    <author>kontoadm</author>
    <author>Jonny</author>
  </authors>
  <commentList>
    <comment ref="C12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burkar Du budgeterar att sälja detta år</t>
        </r>
      </text>
    </comment>
    <comment ref="G12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burkar Du budgeterar att sälja detta år</t>
        </r>
      </text>
    </comment>
    <comment ref="K12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burkar Du budgeterar att sälja detta år</t>
        </r>
      </text>
    </comment>
    <comment ref="G14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burkar Du budgeterar att sälja detta år</t>
        </r>
      </text>
    </comment>
    <comment ref="G15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burkar Du budgeterar att sälja detta år</t>
        </r>
      </text>
    </comment>
    <comment ref="G13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burkar Du budgeterar att sälja detta år</t>
        </r>
      </text>
    </comment>
    <comment ref="C13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burkar Du budgeterar att sälja detta år</t>
        </r>
      </text>
    </comment>
    <comment ref="C14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burkar Du budgeterar att sälja detta år</t>
        </r>
      </text>
    </comment>
    <comment ref="C15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burkar Du budgeterar att sälja detta år</t>
        </r>
      </text>
    </comment>
    <comment ref="D21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Summan här är det budgeterade priset gånger antalet bugeterade burkar</t>
        </r>
      </text>
    </comment>
    <comment ref="C29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det pris för bulkhonung som Du har förhandlat med din uppköpare om. Priset exklusive moms </t>
        </r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</t>
        </r>
      </text>
    </comment>
    <comment ref="D29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Summan här är antalet kilo bulk multiplicerat med det budgeterade försäljningspriset</t>
        </r>
      </text>
    </comment>
    <comment ref="B87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samhällen Du budgeterar att sälja</t>
        </r>
      </text>
    </comment>
    <comment ref="B88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drottningar du budgeterar att sälja</t>
        </r>
      </text>
    </comment>
    <comment ref="C3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bisamhällen Du planerar att ta en hel skörd från </t>
        </r>
      </text>
    </comment>
    <comment ref="C4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din planerade medelskörd för dina bisamhällen</t>
        </r>
      </text>
    </comment>
    <comment ref="A89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vilken produkt det gäller</t>
        </r>
      </text>
    </comment>
    <comment ref="A90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vilken produkt det gäller</t>
        </r>
      </text>
    </comment>
    <comment ref="B16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gram honung per burk
</t>
        </r>
      </text>
    </comment>
    <comment ref="B17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gram honung per burk
</t>
        </r>
      </text>
    </comment>
    <comment ref="B15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gram honung per burk
</t>
        </r>
      </text>
    </comment>
    <comment ref="B14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gram honung per burk
</t>
        </r>
      </text>
    </comment>
    <comment ref="B13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gram honung per burk
</t>
        </r>
      </text>
    </comment>
    <comment ref="B12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gram honung per burk
</t>
        </r>
      </text>
    </comment>
    <comment ref="C16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
</t>
        </r>
      </text>
    </comment>
    <comment ref="C17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
</t>
        </r>
      </text>
    </comment>
    <comment ref="G16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G17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K13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K14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K15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K16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K17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C21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C22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C23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C24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C25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C26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G21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</t>
        </r>
      </text>
    </comment>
    <comment ref="G22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</t>
        </r>
      </text>
    </comment>
    <comment ref="G23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</t>
        </r>
      </text>
    </comment>
    <comment ref="G24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</t>
        </r>
      </text>
    </comment>
    <comment ref="G25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</t>
        </r>
      </text>
    </comment>
    <comment ref="G26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</t>
        </r>
      </text>
    </comment>
    <comment ref="K21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</t>
        </r>
      </text>
    </comment>
    <comment ref="K22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</t>
        </r>
      </text>
    </comment>
    <comment ref="K23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</t>
        </r>
      </text>
    </comment>
    <comment ref="K24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</t>
        </r>
      </text>
    </comment>
    <comment ref="K25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</t>
        </r>
      </text>
    </comment>
    <comment ref="K26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</t>
        </r>
      </text>
    </comment>
    <comment ref="G29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pris för bulkhonung som Du har förhandlat med din uppköpare om. Priset exklusive moms </t>
        </r>
      </text>
    </comment>
    <comment ref="K29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pris för bulkhonung som Du har förhandlat med din uppköpare om. Priset exklusive moms </t>
        </r>
      </text>
    </comment>
    <comment ref="B89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produkter Du kommer att sälja
</t>
        </r>
      </text>
    </comment>
    <comment ref="B90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produkter Du kommer att sälja
</t>
        </r>
      </text>
    </comment>
    <comment ref="B91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produkter Du kommer att sälja
</t>
        </r>
      </text>
    </comment>
    <comment ref="F89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produkter Du kommer att sälja
</t>
        </r>
      </text>
    </comment>
    <comment ref="F90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produkter Du kommer att sälja
</t>
        </r>
      </text>
    </comment>
    <comment ref="F91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produkter Du kommer att sälja
</t>
        </r>
      </text>
    </comment>
    <comment ref="J89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produkter Du kommer att sälja
</t>
        </r>
      </text>
    </comment>
    <comment ref="J90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produkter Du kommer att sälja
</t>
        </r>
      </text>
    </comment>
    <comment ref="J91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produkter Du kommer att sälja
</t>
        </r>
      </text>
    </comment>
    <comment ref="A91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vilken produkt det gäller
</t>
        </r>
      </text>
    </comment>
    <comment ref="C87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ditt budgeterade pris för bisamhället exklusive moms
</t>
        </r>
      </text>
    </comment>
    <comment ref="C88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ditt budgeterade pris för drottningarna exklusive moms
</t>
        </r>
      </text>
    </comment>
    <comment ref="C89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ditt budgeterade pris för produkten exklusive moms
</t>
        </r>
      </text>
    </comment>
    <comment ref="C90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ditt budgeterade pris för produkten exklusive moms
</t>
        </r>
      </text>
    </comment>
    <comment ref="C91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ditt budgeterade pris för produkten exklusive moms
</t>
        </r>
      </text>
    </comment>
    <comment ref="G87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ditt budgeterade pris för bisamhället exklusive moms
</t>
        </r>
      </text>
    </comment>
    <comment ref="K87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ditt budgeterade pris för bisamhället exklusive moms
</t>
        </r>
      </text>
    </comment>
    <comment ref="F87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Du budgeterar att sälja
</t>
        </r>
      </text>
    </comment>
    <comment ref="J87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Du budgeterar att sälja
</t>
        </r>
      </text>
    </comment>
    <comment ref="F88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drottningar du budgeterar att sälja
</t>
        </r>
      </text>
    </comment>
    <comment ref="J88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drottningar du budgeterar att sälja
</t>
        </r>
      </text>
    </comment>
    <comment ref="G88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ditt budgeterade pris för drottningarna exklusive moms
</t>
        </r>
      </text>
    </comment>
    <comment ref="K88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ditt budgeterade pris för drottningarna exklusive moms
</t>
        </r>
      </text>
    </comment>
    <comment ref="G89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ditt budgeterade pris för produkten exklusive moms</t>
        </r>
      </text>
    </comment>
    <comment ref="G90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ditt budgeterade pris för produkten exklusive moms</t>
        </r>
      </text>
    </comment>
    <comment ref="G91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ditt budgeterade pris för produkten exklusive moms</t>
        </r>
      </text>
    </comment>
    <comment ref="K89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ditt budgeterade pris för produkten exklusive moms</t>
        </r>
      </text>
    </comment>
    <comment ref="K90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ditt budgeterade pris för produkten exklusive moms</t>
        </r>
      </text>
    </comment>
    <comment ref="K91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ditt budgeterade pris för produkten exklusive moms</t>
        </r>
      </text>
    </comment>
    <comment ref="C35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gram honung per burk
</t>
        </r>
      </text>
    </comment>
    <comment ref="D35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C36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gram honung per burk
</t>
        </r>
      </text>
    </comment>
    <comment ref="D36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C40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gram honung per burk
</t>
        </r>
      </text>
    </comment>
    <comment ref="D40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C41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gram honung per burk
</t>
        </r>
      </text>
    </comment>
    <comment ref="D41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C42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gram honung per burk
</t>
        </r>
      </text>
    </comment>
    <comment ref="D42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
</t>
        </r>
      </text>
    </comment>
    <comment ref="C43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gram honung per burk
</t>
        </r>
      </text>
    </comment>
    <comment ref="D43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
</t>
        </r>
      </text>
    </comment>
    <comment ref="C47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D47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Summan här är det budgeterade priset gånger antalet bugeterade burkar
</t>
        </r>
      </text>
    </comment>
    <comment ref="C48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C51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C52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C53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C54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H47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Summan här är det budgeterade priset gånger antalet bugeterade burkar
</t>
        </r>
      </text>
    </comment>
    <comment ref="H35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H36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H40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H41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H42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
</t>
        </r>
      </text>
    </comment>
    <comment ref="H43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
</t>
        </r>
      </text>
    </comment>
    <comment ref="G47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G48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G51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G52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G53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G54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K47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K48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K51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K52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K53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K54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L35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L36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L40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L41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L42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
</t>
        </r>
      </text>
    </comment>
    <comment ref="L43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
</t>
        </r>
      </text>
    </comment>
    <comment ref="C70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D70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Summan här är det budgeterade priset gånger antalet bugeterade burkar
</t>
        </r>
      </text>
    </comment>
    <comment ref="G70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H70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Summan här är det budgeterade priset gånger antalet bugeterade burkar
</t>
        </r>
      </text>
    </comment>
    <comment ref="K70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G71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K71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C74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G74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K74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C75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G75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K75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C76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G76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K76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C77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G77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K77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A35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namnet på produkten
</t>
        </r>
      </text>
    </comment>
    <comment ref="C37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gram honung per burk
</t>
        </r>
      </text>
    </comment>
    <comment ref="C38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gram honung per burk
</t>
        </r>
      </text>
    </comment>
    <comment ref="C39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gram honung per burk
</t>
        </r>
      </text>
    </comment>
    <comment ref="A36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namnet på produkten
</t>
        </r>
      </text>
    </comment>
    <comment ref="A37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namnet på produkten
</t>
        </r>
      </text>
    </comment>
    <comment ref="A38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namnet på produkten
</t>
        </r>
      </text>
    </comment>
    <comment ref="A39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namnet på produkten
</t>
        </r>
      </text>
    </comment>
    <comment ref="A40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namnet på produkten
</t>
        </r>
      </text>
    </comment>
    <comment ref="A41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namnet på produkten
</t>
        </r>
      </text>
    </comment>
    <comment ref="A42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namnet på produkten
</t>
        </r>
      </text>
    </comment>
    <comment ref="A43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namnet på produkten
</t>
        </r>
      </text>
    </comment>
    <comment ref="D37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D38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D39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C49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C50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C55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G49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G50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G55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K49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K50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K55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H37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H38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H39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L37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L38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L39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Du budgeterar att sälja detta år
</t>
        </r>
      </text>
    </comment>
    <comment ref="C20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Summan här är den totala skörden minus honung förpackad i burk.
Om detta tal visar ett minus fyll i samma tal  på fliken inköp på rad 14</t>
        </r>
      </text>
    </comment>
    <comment ref="G20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Summan här är den totala skörden minus honung förpackad i burk.
Om detta tal visar ett minus fyll i samma tal  på fliken inköp på rad 45</t>
        </r>
      </text>
    </comment>
    <comment ref="K20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Summan här är den totala skörden minus honung förpackad i burk.
Om detta tal visar ett minus fyll i samma tal  på fliken inköp på rad 76</t>
        </r>
      </text>
    </comment>
    <comment ref="C19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Informationen i denna cell kommer från inköp</t>
        </r>
      </text>
    </comment>
    <comment ref="G19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Informationen i denna cell kommer från inköp</t>
        </r>
      </text>
    </comment>
    <comment ref="K19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Informationen i denna cell kommer från inköp</t>
        </r>
      </text>
    </comment>
    <comment ref="G3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bisamhällen Du planerar att ta en hel skörd från 
</t>
        </r>
      </text>
    </comment>
    <comment ref="K3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antalet bisamhällen Du planerar att ta en hel skörd från 
</t>
        </r>
      </text>
    </comment>
    <comment ref="G4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din planerade medelskörd för dina bisamhällen
</t>
        </r>
      </text>
    </comment>
    <comment ref="K4" authorId="0">
      <text>
        <r>
          <rPr>
            <b/>
            <sz val="10"/>
            <rFont val="Arial"/>
            <family val="0"/>
          </rPr>
          <t>OEM:</t>
        </r>
        <r>
          <rPr>
            <sz val="10"/>
            <rFont val="Courier"/>
            <family val="0"/>
          </rPr>
          <t xml:space="preserve">
Fyll i din planerade medelskörd för dina bisamhällen
</t>
        </r>
      </text>
    </comment>
    <comment ref="D5" authorId="2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kilo honung som Du har i lager
</t>
        </r>
      </text>
    </comment>
    <comment ref="D6" authorId="2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kilo honung Du räknar med att ha vid årets slut
</t>
        </r>
      </text>
    </comment>
    <comment ref="H6" authorId="2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kilo honung Du räknar med att ha vid årets slut
</t>
        </r>
      </text>
    </comment>
    <comment ref="L6" authorId="2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kilo honung Du räknar med att ha vid årets slut
</t>
        </r>
      </text>
    </comment>
    <comment ref="C71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C72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C73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C78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G72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G78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G73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K72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K73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K78" authorId="1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budgeterade priser per burk, exklusive mervärdesskatt
</t>
        </r>
      </text>
    </comment>
    <comment ref="A70" authorId="2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vilken produkt Du tänker producera
</t>
        </r>
      </text>
    </comment>
    <comment ref="A71" authorId="2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vilken produkt Du tänker producera
</t>
        </r>
      </text>
    </comment>
    <comment ref="A72" authorId="2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vilken produkt Du tänker producera
</t>
        </r>
      </text>
    </comment>
    <comment ref="A73" authorId="2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vilken produkt Du tänker producera
</t>
        </r>
      </text>
    </comment>
    <comment ref="A74" authorId="2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vilken produkt Du tänker producera
</t>
        </r>
      </text>
    </comment>
    <comment ref="A75" authorId="2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vilken produkt Du tänker producera
</t>
        </r>
      </text>
    </comment>
    <comment ref="A76" authorId="2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vilken produkt Du tänker producera
</t>
        </r>
      </text>
    </comment>
    <comment ref="A77" authorId="2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vilken produkt Du tänker producera
</t>
        </r>
      </text>
    </comment>
    <comment ref="A78" authorId="2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vilken produkt Du tänker producera
</t>
        </r>
      </text>
    </comment>
    <comment ref="B70" authorId="2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antalet burkar/flaskor Du tänker producera
</t>
        </r>
      </text>
    </comment>
    <comment ref="B71" authorId="2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antalet burkar/flaskor Du tänker producera
</t>
        </r>
      </text>
    </comment>
    <comment ref="B72" authorId="2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antalet burkar/flaskor Du tänker producera
</t>
        </r>
      </text>
    </comment>
    <comment ref="B73" authorId="2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antalet burkar/flaskor Du tänker producera
</t>
        </r>
      </text>
    </comment>
    <comment ref="B74" authorId="2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antalet burkar/flaskor Du tänker producera
</t>
        </r>
      </text>
    </comment>
    <comment ref="B75" authorId="2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antalet burkar/flaskor Du tänker producera
</t>
        </r>
      </text>
    </comment>
    <comment ref="B76" authorId="2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antalet burkar/flaskor Du tänker producera
</t>
        </r>
      </text>
    </comment>
    <comment ref="B77" authorId="2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antalet burkar/flaskor Du tänker producera
</t>
        </r>
      </text>
    </comment>
    <comment ref="B78" authorId="2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antalet burkar/flaskor Du tänker producera
</t>
        </r>
      </text>
    </comment>
  </commentList>
</comments>
</file>

<file path=xl/comments5.xml><?xml version="1.0" encoding="utf-8"?>
<comments xmlns="http://schemas.openxmlformats.org/spreadsheetml/2006/main">
  <authors>
    <author>kontoadm</author>
  </authors>
  <commentList>
    <comment ref="C3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procenttalet för hur många kunder som betalar inom 30 dagar
</t>
        </r>
      </text>
    </comment>
    <comment ref="G3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procenttalet för hur många kunder som betalar inom 30 dagar
</t>
        </r>
      </text>
    </comment>
    <comment ref="K3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procenttalet för hur många kunder som betalar inom 30 dagar
</t>
        </r>
      </text>
    </comment>
    <comment ref="C3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procenttalet för hur många kunder som betalar inom 60 dagar
</t>
        </r>
      </text>
    </comment>
    <comment ref="G3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procenttalet för hur många kunder som betalar inom 60 dagar
</t>
        </r>
      </text>
    </comment>
    <comment ref="K3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procenttalet för hur många kunder som betalar inom 60 dagar
</t>
        </r>
      </text>
    </comment>
    <comment ref="B13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 de värdet av honungsproduktionen som Du beräknar att sälja  för detta kvartal
</t>
        </r>
      </text>
    </comment>
    <comment ref="B14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 de värdet av honungsproduktionen som Du beräknar att sälja  för detta kvartal
</t>
        </r>
      </text>
    </comment>
    <comment ref="B1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 de värdet av honungsproduktionen som Du beräknar att sälja  för detta kvartal
</t>
        </r>
      </text>
    </comment>
    <comment ref="B1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 de värdet av honungsproduktionen som Du beräknar att sälja  för detta kvartal
</t>
        </r>
      </text>
    </comment>
    <comment ref="B2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 de värdet av honungsproduktionen som Du beräknar att sälja  för detta kvartal
</t>
        </r>
      </text>
    </comment>
    <comment ref="B2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 de värdet av honungsproduktionen som Du beräknar att sälja  för detta kvartal
</t>
        </r>
      </text>
    </comment>
    <comment ref="B2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 de värdet av övriga honungs-produkter som Du beräknar att sälja  för detta kvartal
</t>
        </r>
      </text>
    </comment>
    <comment ref="B2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 de värdet av övriga honungs-produkter som Du beräknar att sälja  för detta kvartal
</t>
        </r>
      </text>
    </comment>
    <comment ref="B2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 de värdet av övriga honungs-produkter som Du beräknar att sälja  för detta kvartal
</t>
        </r>
      </text>
    </comment>
    <comment ref="B3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 de värdet av övriga produkter som Du beräknar att sälja  för detta kvartal
</t>
        </r>
      </text>
    </comment>
    <comment ref="B3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 de värdet av övriga produkter som Du beräknar att sälja  för detta kvartal
</t>
        </r>
      </text>
    </comment>
    <comment ref="B33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 de värdet av övriga produkter som Du beräknar att sälja  för detta kvartal
</t>
        </r>
      </text>
    </comment>
  </commentList>
</comments>
</file>

<file path=xl/comments6.xml><?xml version="1.0" encoding="utf-8"?>
<comments xmlns="http://schemas.openxmlformats.org/spreadsheetml/2006/main">
  <authors>
    <author>kontoadm</author>
    <author>Jonny</author>
  </authors>
  <commentList>
    <comment ref="B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B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B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B1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F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Här kan Du fylla i fler produkter
</t>
        </r>
      </text>
    </comment>
    <comment ref="G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Här kan Du fylla i fler produkter
</t>
        </r>
      </text>
    </comment>
    <comment ref="H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Här kan Du fylla i fler produkter
</t>
        </r>
      </text>
    </comment>
    <comment ref="C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D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E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F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G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H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I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J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K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Informationen här kommer från kolumn A+B raderna 19 till 24
</t>
        </r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</t>
        </r>
      </text>
    </comment>
    <comment ref="N14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procenttalet för hur Du betalar dina leverantörer inom 30 dagar
</t>
        </r>
      </text>
    </comment>
    <comment ref="N1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procenttalet för hur Du betalar dina leverantörer inom 60 dagar
</t>
        </r>
      </text>
    </comment>
    <comment ref="B14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honung Du beräknar att köpa in detta kvartal
</t>
        </r>
      </text>
    </comment>
    <comment ref="C14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honung Du beräknar att köpa in detta kvartal
</t>
        </r>
      </text>
    </comment>
    <comment ref="D14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honung Du beräknar att köpa in detta kvartal
</t>
        </r>
      </text>
    </comment>
    <comment ref="E14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honung Du beräknar att köpa in detta kvartal
</t>
        </r>
      </text>
    </comment>
    <comment ref="H14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socker Du beräknar att köpa in detta kvartal
</t>
        </r>
      </text>
    </comment>
    <comment ref="I14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socker Du beräknar att köpa in detta kvartal
</t>
        </r>
      </text>
    </comment>
    <comment ref="J14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socker Du beräknar att köpa in detta kvartal
</t>
        </r>
      </text>
    </comment>
    <comment ref="K14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socker Du beräknar att köpa in detta kvartal
</t>
        </r>
      </text>
    </comment>
    <comment ref="B1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C1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D1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E1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H1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I1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J1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K1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G2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som Du kommer att köpa in detta kvartal
</t>
        </r>
      </text>
    </comment>
    <comment ref="J2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som Du kommer att köpa in detta kvarta
</t>
        </r>
      </text>
    </comment>
    <comment ref="M2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som Du kommer att köpa in detta kvarta
</t>
        </r>
      </text>
    </comment>
    <comment ref="N2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per burk exklusive mervärdesskatt
</t>
        </r>
      </text>
    </comment>
    <comment ref="B2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per burk exklusive mervärdesskatt
</t>
        </r>
        <r>
          <rPr>
            <b/>
            <sz val="10"/>
            <rFont val="Arial"/>
            <family val="0"/>
          </rPr>
          <t xml:space="preserve">kontoadm:
</t>
        </r>
      </text>
    </comment>
    <comment ref="F3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Här kan Du fylla i fler produkter
</t>
        </r>
      </text>
    </comment>
    <comment ref="G3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Här kan Du fylla i fler produkter
</t>
        </r>
      </text>
    </comment>
    <comment ref="H3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Här kan Du fylla i fler produkter
</t>
        </r>
      </text>
    </comment>
    <comment ref="B3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C3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D3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E3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F3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G3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H3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I3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J3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B3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B4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B4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B4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honung Du beräknar att köpa in detta kvartal
</t>
        </r>
      </text>
    </comment>
    <comment ref="C4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honung Du beräknar att köpa in detta kvartal
</t>
        </r>
      </text>
    </comment>
    <comment ref="D4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honung Du beräknar att köpa in detta kvartal
</t>
        </r>
      </text>
    </comment>
    <comment ref="E4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honung Du beräknar att köpa in detta kvartal
</t>
        </r>
      </text>
    </comment>
    <comment ref="H4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socker Du beräknar att köpa in detta kvartal
</t>
        </r>
      </text>
    </comment>
    <comment ref="I4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socker Du beräknar att köpa in detta kvartal
</t>
        </r>
      </text>
    </comment>
    <comment ref="J4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socker Du beräknar att köpa in detta kvartal
</t>
        </r>
      </text>
    </comment>
    <comment ref="K4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socker Du beräknar att köpa in detta kvartal
</t>
        </r>
      </text>
    </comment>
    <comment ref="N4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procenttalet för hur Du betalar dina leverantörer inom 30 dagar
</t>
        </r>
      </text>
    </comment>
    <comment ref="B4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C4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D4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E4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H4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I4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J4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K4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N4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procenttalet för hur Du betalar dina leverantörer inom 60 dagar
</t>
        </r>
      </text>
    </comment>
    <comment ref="B5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per burk exklusive mervärdesskatt
</t>
        </r>
      </text>
    </comment>
    <comment ref="G5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som Du kommer att köpa in detta kvartal
</t>
        </r>
      </text>
    </comment>
    <comment ref="J5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som Du kommer att köpa in detta kvarta
</t>
        </r>
      </text>
    </comment>
    <comment ref="M5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som Du kommer att köpa in detta kvarta
</t>
        </r>
      </text>
    </comment>
    <comment ref="N5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per burk exklusive mervärdesskatt
</t>
        </r>
      </text>
    </comment>
    <comment ref="F6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Här kan Du fylla i fler produkter
</t>
        </r>
      </text>
    </comment>
    <comment ref="G6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Här kan Du fylla i fler produkter
</t>
        </r>
      </text>
    </comment>
    <comment ref="H6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Här kan Du fylla i fler produkter
</t>
        </r>
      </text>
    </comment>
    <comment ref="B6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C6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D6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E6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F6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G6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H6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I6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J6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B7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B7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B7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 i kronor exklusive mervärdesskatt
</t>
        </r>
      </text>
    </comment>
    <comment ref="B7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honung Du beräknar att köpa in detta kvartal
</t>
        </r>
      </text>
    </comment>
    <comment ref="C7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honung Du beräknar att köpa in detta kvartal
</t>
        </r>
      </text>
    </comment>
    <comment ref="D7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honung Du beräknar att köpa in detta kvartal
</t>
        </r>
      </text>
    </comment>
    <comment ref="E7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honung Du beräknar att köpa in detta kvartal
</t>
        </r>
      </text>
    </comment>
    <comment ref="H7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socker Du beräknar att köpa in detta kvartal
</t>
        </r>
      </text>
    </comment>
    <comment ref="I7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socker Du beräknar att köpa in detta kvartal
</t>
        </r>
      </text>
    </comment>
    <comment ref="J7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socker Du beräknar att köpa in detta kvartal
</t>
        </r>
      </text>
    </comment>
    <comment ref="K7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kilo socker Du beräknar att köpa in detta kvartal
</t>
        </r>
      </text>
    </comment>
    <comment ref="N7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procenttalet för hur Du betalar dina leverantörer inom 30 dagar
</t>
        </r>
      </text>
    </comment>
    <comment ref="B7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C7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D7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E7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H7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I7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J7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K7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exklusive mervärdesskatt
</t>
        </r>
      </text>
    </comment>
    <comment ref="N7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procenttalet för hur Du betalar dina leverantörer inom 60 dagar
</t>
        </r>
      </text>
    </comment>
    <comment ref="B8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per burk exklusive mervärdesskatt
</t>
        </r>
      </text>
    </comment>
    <comment ref="G8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som Du kommer att köpa in detta kvartal
</t>
        </r>
      </text>
    </comment>
    <comment ref="J8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som Du kommer att köpa in detta kvarta
</t>
        </r>
      </text>
    </comment>
    <comment ref="M8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som Du kommer att köpa in detta kvarta
</t>
        </r>
      </text>
    </comment>
    <comment ref="N8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per burk exklusive mervärdesskatt
</t>
        </r>
      </text>
    </comment>
    <comment ref="D2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som Du kommer att köpa in detta kvartal
</t>
        </r>
      </text>
    </comment>
    <comment ref="D2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som Du kommer att köpa in detta kvartal
</t>
        </r>
      </text>
    </comment>
    <comment ref="D2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som Du kommer att köpa in detta kvartal
</t>
        </r>
      </text>
    </comment>
    <comment ref="D23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som Du kommer att köpa in detta kvartal
</t>
        </r>
      </text>
    </comment>
    <comment ref="D24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som Du kommer att köpa in detta kvartal
</t>
        </r>
      </text>
    </comment>
    <comment ref="D2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som Du kommer att köpa in detta kvartal
</t>
        </r>
      </text>
    </comment>
    <comment ref="D2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som Du kommer att köpa in detta kvartal
</t>
        </r>
      </text>
    </comment>
    <comment ref="D2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som Du kommer att köpa in detta kvartal
</t>
        </r>
      </text>
    </comment>
    <comment ref="D2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som Du kommer att köpa in detta kvartal
</t>
        </r>
      </text>
    </comment>
    <comment ref="D2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som Du kommer att köpa in detta kvartal
</t>
        </r>
      </text>
    </comment>
    <comment ref="D3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som Du kommer att köpa in detta kvartal
</t>
        </r>
      </text>
    </comment>
    <comment ref="D3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som Du kommer att köpa in detta kvartal
</t>
        </r>
      </text>
    </comment>
    <comment ref="B2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per burk exklusive mervärdesskatt
</t>
        </r>
      </text>
    </comment>
    <comment ref="B2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per burk exklusive mervärdesskatt
</t>
        </r>
      </text>
    </comment>
    <comment ref="B23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per burk exklusive mervärdesskatt
</t>
        </r>
      </text>
    </comment>
    <comment ref="B24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per burk exklusive mervärdesskatt
</t>
        </r>
      </text>
    </comment>
    <comment ref="B2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per burk exklusive mervärdesskatt
</t>
        </r>
      </text>
    </comment>
    <comment ref="B2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per burk exklusive mervärdesskatt
</t>
        </r>
      </text>
    </comment>
    <comment ref="B2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per burk exklusive mervärdesskatt
</t>
        </r>
      </text>
    </comment>
    <comment ref="B2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per burk exklusive mervärdesskatt
</t>
        </r>
      </text>
    </comment>
    <comment ref="B2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per burk exklusive mervärdesskatt
</t>
        </r>
      </text>
    </comment>
    <comment ref="B3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per burk exklusive mervärdesskatt
</t>
        </r>
      </text>
    </comment>
    <comment ref="B3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inköpspriset per burk exklusive mervärdesskatt
</t>
        </r>
      </text>
    </comment>
    <comment ref="E2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I denna cell är det inköpsvärdet på denna burk/flaska detta kvartal
</t>
        </r>
      </text>
    </comment>
    <comment ref="E2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I denna cell är det inköpsvärdet på denna burk/flaska detta kvartal
</t>
        </r>
      </text>
    </comment>
    <comment ref="E2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I denna cell är det inköpsvärdet på denna burk/flaska detta kvartal
</t>
        </r>
      </text>
    </comment>
    <comment ref="E23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I denna cell är det inköpsvärdet på denna burk/flaska detta kvartal
</t>
        </r>
      </text>
    </comment>
    <comment ref="E24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I denna cell är det inköpsvärdet på denna burk/flaska detta kvartal
</t>
        </r>
      </text>
    </comment>
    <comment ref="E2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I denna cell är det inköpsvärdet på denna burk/flaska detta kvartal
</t>
        </r>
      </text>
    </comment>
    <comment ref="E2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I denna cell är det inköpsvärdet på denna burk/flaska detta kvartal
</t>
        </r>
      </text>
    </comment>
    <comment ref="E2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</t>
        </r>
      </text>
    </comment>
    <comment ref="E2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I denna cell är det inköpsvärdet på denna burk/flaska detta kvartal
</t>
        </r>
      </text>
    </comment>
    <comment ref="E2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I denna cell är det inköpsvärdet på denna burk/flaska detta kvartal
</t>
        </r>
      </text>
    </comment>
    <comment ref="E3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I denna cell är det inköpsvärdet på denna burk/flaska detta kvartal
</t>
        </r>
      </text>
    </comment>
    <comment ref="E3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I denna cell är det inköpsvärdet på denna burk/flaska detta kvartal
</t>
        </r>
      </text>
    </comment>
    <comment ref="D5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som Du kommer att köpa in detta kvartal
</t>
        </r>
      </text>
    </comment>
    <comment ref="E5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I denna cell är det inköpsvärdet på denna burk/flaska detta kvartal
</t>
        </r>
      </text>
    </comment>
    <comment ref="E8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I denna cell är det inköpsvärdet på denna burk/flaska detta kvartal
</t>
        </r>
      </text>
    </comment>
    <comment ref="D8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burkar som Du kommer att köpa in detta kvartal
</t>
        </r>
      </text>
    </comment>
    <comment ref="K3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kontoadm:
Informationen här kommer från kolumn A+B raderna 51 till 62
</t>
        </r>
      </text>
    </comment>
    <comment ref="K6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kontoadm:
Informationen här kommer från kolumn A+B raderna 82 till 93
</t>
        </r>
      </text>
    </comment>
    <comment ref="A20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  <comment ref="A21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  <comment ref="A22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  <comment ref="A24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  <comment ref="A25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  <comment ref="A23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  <comment ref="A26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  <comment ref="A27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  <comment ref="A28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  <comment ref="A29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  <comment ref="A30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  <comment ref="A31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  <comment ref="A51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  <comment ref="A82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  <comment ref="A83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  <comment ref="A84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  <comment ref="A85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  <comment ref="A86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  <comment ref="A87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  <comment ref="A88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  <comment ref="A89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  <comment ref="A90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  <comment ref="A91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  <comment ref="A92" authorId="1">
      <text>
        <r>
          <rPr>
            <b/>
            <sz val="10"/>
            <rFont val="Arial"/>
            <family val="0"/>
          </rPr>
          <t>Jonny:</t>
        </r>
        <r>
          <rPr>
            <sz val="10"/>
            <rFont val="Courier"/>
            <family val="0"/>
          </rPr>
          <t xml:space="preserve">
Fyll i antalet gram som burken/flaskan rymmer eller annan identifikation av förpackningen
</t>
        </r>
      </text>
    </comment>
  </commentList>
</comments>
</file>

<file path=xl/comments7.xml><?xml version="1.0" encoding="utf-8"?>
<comments xmlns="http://schemas.openxmlformats.org/spreadsheetml/2006/main">
  <authors>
    <author>kontoadm</author>
  </authors>
  <commentList>
    <comment ref="B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den ingående balansen som är upptagen i bokföringen från föregående år</t>
        </r>
      </text>
    </comment>
    <comment ref="B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den ingående balansen som är upptagen i bokföringen från föregående år</t>
        </r>
      </text>
    </comment>
    <comment ref="B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den ingående balansen som är upptagen i bokföringen från föregående år</t>
        </r>
      </text>
    </comment>
    <comment ref="B1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summa investering exklusive mervärdeskatt Du tänker att investera detta kvartal</t>
        </r>
      </text>
    </comment>
    <comment ref="B1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summa investering exklusive mervärdeskatt Du tänker att investera detta kvartal</t>
        </r>
      </text>
    </comment>
    <comment ref="B1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summa investering exklusive mervärdeskatt Du tänker att investera detta kvartal</t>
        </r>
      </text>
    </comment>
    <comment ref="B1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summa investering exklusive mervärdeskatt Du tänker att investera detta kvartal</t>
        </r>
      </text>
    </comment>
    <comment ref="B1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summa investering exklusive mervärdeskatt Du tänker att investera detta kvartal</t>
        </r>
      </text>
    </comment>
    <comment ref="B2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summa investering exklusive mervärdeskatt Du tänker att investera detta kvartal</t>
        </r>
      </text>
    </comment>
    <comment ref="B2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summa investering exklusive mervärdeskatt Du tänker att investera detta kvartal</t>
        </r>
      </text>
    </comment>
    <comment ref="F1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procenttal som Du planerar att skriva på denna investering</t>
        </r>
      </text>
    </comment>
    <comment ref="F1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procenttal som Du planerar att skriva på denna investering</t>
        </r>
      </text>
    </comment>
    <comment ref="F1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procenttal som Du planerar att skriva på denna investering</t>
        </r>
      </text>
    </comment>
    <comment ref="F1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procenttal som Du planerar att skriva på denna investering</t>
        </r>
      </text>
    </comment>
    <comment ref="F1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procenttal som Du planerar att skriva på denna investering</t>
        </r>
      </text>
    </comment>
    <comment ref="F2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procenttal som Du planerar att skriva på denna investering</t>
        </r>
      </text>
    </comment>
    <comment ref="F2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det procenttal som Du planerar att skriva på denna investering</t>
        </r>
      </text>
    </comment>
    <comment ref="B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den ingående balansen som är upptagen i bokföringen från föregående år
</t>
        </r>
      </text>
    </comment>
    <comment ref="B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den ingående balansen som är upptagen i bokföringen från föregående år
</t>
        </r>
      </text>
    </comment>
    <comment ref="B1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den ingående balansen som är upptagen i bokföringen från föregående år
</t>
        </r>
      </text>
    </comment>
    <comment ref="B1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den ingående balansen som är upptagen i bokföringen från föregående år
</t>
        </r>
      </text>
    </comment>
    <comment ref="A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kontoadm:
Fyll i vilken investering som Du har investerat i. Till ex slungutrustning
</t>
        </r>
      </text>
    </comment>
    <comment ref="A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vilken investering som Du har investerat i. Till ex slungutrustning
</t>
        </r>
      </text>
    </comment>
    <comment ref="A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vilken investering som Du har investerat i. Till ex slungutrustning
</t>
        </r>
      </text>
    </comment>
    <comment ref="A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vilken investering som Du har investerat i. Till ex slungutrustning
</t>
        </r>
      </text>
    </comment>
    <comment ref="A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vilken investering som Du har investerat i. Till ex slungutrustning
</t>
        </r>
      </text>
    </comment>
    <comment ref="A1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vilken investering som Du har investerat i. Till ex slungutrustning
</t>
        </r>
      </text>
    </comment>
  </commentList>
</comments>
</file>

<file path=xl/comments8.xml><?xml version="1.0" encoding="utf-8"?>
<comments xmlns="http://schemas.openxmlformats.org/spreadsheetml/2006/main">
  <authors>
    <author>kontoadm</author>
  </authors>
  <commentList>
    <comment ref="E1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planerade timmar som läggs ner på denna arbetsinsats under kvartalet
</t>
        </r>
      </text>
    </comment>
    <comment ref="E1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planerade timmar som läggs ner på denna arbetsinsats under kvartalet
</t>
        </r>
      </text>
    </comment>
    <comment ref="E1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planerade timmar som läggs ner på denna arbetsinsats under kvartalet
</t>
        </r>
      </text>
    </comment>
    <comment ref="E2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planerade timmar som läggs ner på denna arbetsinsats under kvartalet
</t>
        </r>
      </text>
    </comment>
    <comment ref="E2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planerade timmar som läggs ner på denna arbetsinsats under kvartalet
</t>
        </r>
      </text>
    </comment>
    <comment ref="E2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planerade timmar som läggs ner på denna arbetsinsats under kvartalet
</t>
        </r>
      </text>
    </comment>
    <comment ref="E23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planerade timmar som läggs ner på denna arbetsinsats under kvartalet
</t>
        </r>
      </text>
    </comment>
    <comment ref="E24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planerade timmar som läggs ner på denna arbetsinsats under kvartalet
</t>
        </r>
      </text>
    </comment>
    <comment ref="F1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timpenningen exklusive sociala kostnader
</t>
        </r>
      </text>
    </comment>
    <comment ref="F1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timpenningen exklusive sociala kostnader
</t>
        </r>
      </text>
    </comment>
    <comment ref="F1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timpenningen exklusive sociala kostnader
</t>
        </r>
      </text>
    </comment>
    <comment ref="F2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timpenningen exklusive sociala kostnader
</t>
        </r>
      </text>
    </comment>
    <comment ref="F2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timpenningen exklusive sociala kostnader
</t>
        </r>
      </text>
    </comment>
    <comment ref="F2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timpenningen exklusive sociala kostnader
</t>
        </r>
      </text>
    </comment>
    <comment ref="F23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timpenningen exklusive sociala kostnader
</t>
        </r>
      </text>
    </comment>
    <comment ref="F24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timpenningen exklusive sociala kostnader
</t>
        </r>
      </text>
    </comment>
    <comment ref="E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planerade timmar som läggs ner på denna arbetsinsats under kvartalet
</t>
        </r>
      </text>
    </comment>
    <comment ref="E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planerade timmar som läggs ner på denna arbetsinsats under kvartalet
</t>
        </r>
      </text>
    </comment>
    <comment ref="E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planerade timmar som läggs ner på denna arbetsinsats under kvartalet
</t>
        </r>
      </text>
    </comment>
    <comment ref="E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planerade timmar som läggs ner på denna arbetsinsats under kvartalet
</t>
        </r>
      </text>
    </comment>
    <comment ref="E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planerade timmar som läggs ner på denna arbetsinsats under kvartalet
</t>
        </r>
      </text>
    </comment>
    <comment ref="E1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planerade timmar som läggs ner på denna arbetsinsats under kvartalet
</t>
        </r>
      </text>
    </comment>
    <comment ref="E1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planerade timmar som läggs ner på denna arbetsinsats under kvartalet
</t>
        </r>
      </text>
    </comment>
    <comment ref="E1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antalet planerade timmar som läggs ner på denna arbetsinsats under kvartalet
</t>
        </r>
      </text>
    </comment>
    <comment ref="F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timpenningen exklusive sociala kostnader
</t>
        </r>
      </text>
    </comment>
    <comment ref="F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timpenningen exklusive sociala kostnader
</t>
        </r>
      </text>
    </comment>
    <comment ref="F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timpenningen exklusive sociala kostnader
</t>
        </r>
      </text>
    </comment>
    <comment ref="F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timpenningen exklusive sociala kostnader
</t>
        </r>
      </text>
    </comment>
    <comment ref="F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timpenningen exklusive sociala kostnader
</t>
        </r>
      </text>
    </comment>
    <comment ref="F1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timpenningen exklusive sociala kostnader
</t>
        </r>
      </text>
    </comment>
    <comment ref="F1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timpenningen exklusive sociala kostnader
</t>
        </r>
      </text>
    </comment>
    <comment ref="F1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timpenningen exklusive sociala kostnader
</t>
        </r>
      </text>
    </comment>
    <comment ref="B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lämplig benämning på arbetsinsatsen
</t>
        </r>
      </text>
    </comment>
    <comment ref="B1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lämplig benämning på arbetsinsatsen
</t>
        </r>
      </text>
    </comment>
    <comment ref="B1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lämplig benämning på arbetsinsatsen
</t>
        </r>
      </text>
    </comment>
  </commentList>
</comments>
</file>

<file path=xl/comments9.xml><?xml version="1.0" encoding="utf-8"?>
<comments xmlns="http://schemas.openxmlformats.org/spreadsheetml/2006/main">
  <authors>
    <author>kontoadm</author>
  </authors>
  <commentList>
    <comment ref="E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
</t>
        </r>
      </text>
    </comment>
    <comment ref="G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
</t>
        </r>
      </text>
    </comment>
    <comment ref="I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
</t>
        </r>
      </text>
    </comment>
    <comment ref="E4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1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13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1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1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19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2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2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2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2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2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3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3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33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34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35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36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40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4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4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43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47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</t>
        </r>
      </text>
    </comment>
    <comment ref="E48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</t>
        </r>
      </text>
    </comment>
    <comment ref="E51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
</t>
        </r>
      </text>
    </comment>
    <comment ref="E52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
</t>
        </r>
      </text>
    </comment>
    <comment ref="E53" authorId="0">
      <text>
        <r>
          <rPr>
            <b/>
            <sz val="10"/>
            <rFont val="Arial"/>
            <family val="0"/>
          </rPr>
          <t>kontoadm:</t>
        </r>
        <r>
          <rPr>
            <sz val="10"/>
            <rFont val="Courier"/>
            <family val="0"/>
          </rPr>
          <t xml:space="preserve">
Fyll i årskostnaden exklusive mervärdeskatt
</t>
        </r>
      </text>
    </comment>
  </commentList>
</comments>
</file>

<file path=xl/sharedStrings.xml><?xml version="1.0" encoding="utf-8"?>
<sst xmlns="http://schemas.openxmlformats.org/spreadsheetml/2006/main" count="2232" uniqueCount="410">
  <si>
    <t xml:space="preserve"> </t>
  </si>
  <si>
    <t>Bokföringsår</t>
  </si>
  <si>
    <t>Reparationer underhåll</t>
  </si>
  <si>
    <t>Telefon porto</t>
  </si>
  <si>
    <t>Företagsnamn</t>
  </si>
  <si>
    <t>Adress</t>
  </si>
  <si>
    <t>Postnummer</t>
  </si>
  <si>
    <t>Postadress</t>
  </si>
  <si>
    <t>Kvartal 1</t>
  </si>
  <si>
    <t>Kvartal 2</t>
  </si>
  <si>
    <t>Kvartal 3</t>
  </si>
  <si>
    <t>Kvartal 4</t>
  </si>
  <si>
    <t xml:space="preserve">Verksamhetsår </t>
  </si>
  <si>
    <t>Kontorsmateriel</t>
  </si>
  <si>
    <t>Bokföring, revision</t>
  </si>
  <si>
    <t>Representation</t>
  </si>
  <si>
    <t>Bulk</t>
  </si>
  <si>
    <t>Inköpsbudget</t>
  </si>
  <si>
    <t>Finansiella utbetalningar</t>
  </si>
  <si>
    <t xml:space="preserve">Antal samhällen </t>
  </si>
  <si>
    <t>Total skörd</t>
  </si>
  <si>
    <t>Slungrumsinredning</t>
  </si>
  <si>
    <t>Kylrum</t>
  </si>
  <si>
    <t xml:space="preserve">Bikupor </t>
  </si>
  <si>
    <t>Transportfordon</t>
  </si>
  <si>
    <t>Slungutrustning</t>
  </si>
  <si>
    <t>Skötsel av bikupor</t>
  </si>
  <si>
    <t>Transporter</t>
  </si>
  <si>
    <t>Slungning</t>
  </si>
  <si>
    <t>Honungsberedning</t>
  </si>
  <si>
    <t>Investeringsbudget</t>
  </si>
  <si>
    <t>Total honungsförsäljning</t>
  </si>
  <si>
    <t>Total försäljning</t>
  </si>
  <si>
    <t>Medelskörd</t>
  </si>
  <si>
    <t>Försäljning övrigt</t>
  </si>
  <si>
    <t>Övrigt</t>
  </si>
  <si>
    <t>Total</t>
  </si>
  <si>
    <t xml:space="preserve">Försäljning burk  </t>
  </si>
  <si>
    <t xml:space="preserve">Försäljning bulk  </t>
  </si>
  <si>
    <t>Antal burkar</t>
  </si>
  <si>
    <t>Antal kilo honung i burk</t>
  </si>
  <si>
    <t>Försäljning bisamhällen</t>
  </si>
  <si>
    <t>Försäljning drottningar</t>
  </si>
  <si>
    <t>Antal bisamhällen</t>
  </si>
  <si>
    <t>Verksamhetsår</t>
  </si>
  <si>
    <t>Sida 1</t>
  </si>
  <si>
    <t>% moms</t>
  </si>
  <si>
    <t>JAN</t>
  </si>
  <si>
    <t>FEB</t>
  </si>
  <si>
    <t>MARS</t>
  </si>
  <si>
    <t xml:space="preserve">APRIL </t>
  </si>
  <si>
    <t>MAJ</t>
  </si>
  <si>
    <t>JUNI</t>
  </si>
  <si>
    <t>JULI</t>
  </si>
  <si>
    <t>AUG</t>
  </si>
  <si>
    <t>SEP</t>
  </si>
  <si>
    <t>OKT</t>
  </si>
  <si>
    <t>NOV</t>
  </si>
  <si>
    <t>DEC</t>
  </si>
  <si>
    <t>SUMMA</t>
  </si>
  <si>
    <t>Inköp</t>
  </si>
  <si>
    <t>Sida 7</t>
  </si>
  <si>
    <t>Administration</t>
  </si>
  <si>
    <t>Sida 8</t>
  </si>
  <si>
    <t xml:space="preserve">MAJ </t>
  </si>
  <si>
    <t>%</t>
  </si>
  <si>
    <t>Kronor</t>
  </si>
  <si>
    <t>Till disposition</t>
  </si>
  <si>
    <t>Lön, arbetsgivaravgift mm</t>
  </si>
  <si>
    <t>Avskrivningar</t>
  </si>
  <si>
    <t>Annat</t>
  </si>
  <si>
    <t>Finansiella kostnader</t>
  </si>
  <si>
    <t>Finansiella intäkter</t>
  </si>
  <si>
    <t>Extraordinära intäkter</t>
  </si>
  <si>
    <t>Per år</t>
  </si>
  <si>
    <t>Per mån</t>
  </si>
  <si>
    <t>total omsättning)</t>
  </si>
  <si>
    <t>Per vecka</t>
  </si>
  <si>
    <t>Procent</t>
  </si>
  <si>
    <t>RÖRELSERESULTAT I % AV OMSÄTTNING</t>
  </si>
  <si>
    <t>RESULTAT EFTER RÄNTEUTGIFTER</t>
  </si>
  <si>
    <t>(Resultat - ränteutgifter</t>
  </si>
  <si>
    <t>EGET KAPITAL:</t>
  </si>
  <si>
    <t>AVKASTNING PÅ TOTALA KAPITALET</t>
  </si>
  <si>
    <t>(Företagets egna kapital)</t>
  </si>
  <si>
    <t xml:space="preserve"> (Resultat FÖRE SKATT</t>
  </si>
  <si>
    <t>/eget kapital/skulder)</t>
  </si>
  <si>
    <t>SAMLADE SKULDER:</t>
  </si>
  <si>
    <t>AVKASTNING PÅ EGET KAPITAL</t>
  </si>
  <si>
    <t>(Sum kortsiktig och långsiktig skuld)</t>
  </si>
  <si>
    <t>/eget kapital)</t>
  </si>
  <si>
    <t>Företag</t>
  </si>
  <si>
    <t xml:space="preserve">Telefon </t>
  </si>
  <si>
    <t>Mobil</t>
  </si>
  <si>
    <t>Momssats %</t>
  </si>
  <si>
    <t xml:space="preserve">Försäljningsbudget med     </t>
  </si>
  <si>
    <t>APRIL</t>
  </si>
  <si>
    <t>Honung</t>
  </si>
  <si>
    <t>Arbetsgivareavgift</t>
  </si>
  <si>
    <t>Semesterlön</t>
  </si>
  <si>
    <t>Sida  2</t>
  </si>
  <si>
    <t>Vax</t>
  </si>
  <si>
    <t>Försäljningsplanering</t>
  </si>
  <si>
    <t>Emballage</t>
  </si>
  <si>
    <t>Antal</t>
  </si>
  <si>
    <t>A pris</t>
  </si>
  <si>
    <t>Gram / burk flaska</t>
  </si>
  <si>
    <t>Resekostnader</t>
  </si>
  <si>
    <t>Inköp honung</t>
  </si>
  <si>
    <t>Inköpspris</t>
  </si>
  <si>
    <t>Kilo</t>
  </si>
  <si>
    <t>Sida 3</t>
  </si>
  <si>
    <t>Ramar tillbehör</t>
  </si>
  <si>
    <t>Förbrukningsmater</t>
  </si>
  <si>
    <t>Varroa-bekämp</t>
  </si>
  <si>
    <t>Övriga lokalkostnader</t>
  </si>
  <si>
    <t>Datorkostnader</t>
  </si>
  <si>
    <t>Utbildning</t>
  </si>
  <si>
    <t>Företagsförsäkringar</t>
  </si>
  <si>
    <t>Total 25 % moms</t>
  </si>
  <si>
    <t>Total 0 % moms</t>
  </si>
  <si>
    <t>Budget övriga kostnader med</t>
  </si>
  <si>
    <t>Övriga kostnader</t>
  </si>
  <si>
    <t>Total 12 % moms</t>
  </si>
  <si>
    <t>Försäljning</t>
  </si>
  <si>
    <t>Produktionspersonal</t>
  </si>
  <si>
    <t xml:space="preserve"> 0-30 dagar:</t>
  </si>
  <si>
    <t>30-60 dagar:</t>
  </si>
  <si>
    <t>60-90 dagar:</t>
  </si>
  <si>
    <t>Budget personalkostnader</t>
  </si>
  <si>
    <t>Invest</t>
  </si>
  <si>
    <t xml:space="preserve">Hur stor andel i % </t>
  </si>
  <si>
    <t>0-30 dagar</t>
  </si>
  <si>
    <t>30-60 dagar</t>
  </si>
  <si>
    <t>per månad</t>
  </si>
  <si>
    <t>Produkt</t>
  </si>
  <si>
    <t>Ingående balans</t>
  </si>
  <si>
    <t>av kunderna betalar inom</t>
  </si>
  <si>
    <t xml:space="preserve">Hur stor andel  </t>
  </si>
  <si>
    <t xml:space="preserve">i % av leveran- </t>
  </si>
  <si>
    <t>törerna betalas</t>
  </si>
  <si>
    <t>inom</t>
  </si>
  <si>
    <t>0-30</t>
  </si>
  <si>
    <t>30-60</t>
  </si>
  <si>
    <t>60-90</t>
  </si>
  <si>
    <t>Dagar</t>
  </si>
  <si>
    <t>Utbetalningar till leverantörer</t>
  </si>
  <si>
    <t>Nya lån långsiktiga</t>
  </si>
  <si>
    <t>Amortering skuld/månad</t>
  </si>
  <si>
    <t>Utbetalningar fasta kostnader</t>
  </si>
  <si>
    <t>Likviditetsförändringar - Ackumulerade</t>
  </si>
  <si>
    <t>Investeringar och anläggningstillgångar</t>
  </si>
  <si>
    <t>Kundernas inbetalningar</t>
  </si>
  <si>
    <t>Sida 4</t>
  </si>
  <si>
    <t>Sida 5</t>
  </si>
  <si>
    <t>Kostnader i</t>
  </si>
  <si>
    <t>Intäkter   i</t>
  </si>
  <si>
    <t xml:space="preserve">Resultat  i </t>
  </si>
  <si>
    <t>Företagets nyckeltal</t>
  </si>
  <si>
    <t>Sida 9</t>
  </si>
  <si>
    <t>Sida 10</t>
  </si>
  <si>
    <t>Total sammanställning av hela året</t>
  </si>
  <si>
    <t>Ackumulerad</t>
  </si>
  <si>
    <t>Netto försäljning</t>
  </si>
  <si>
    <t>Brutto försäljning</t>
  </si>
  <si>
    <t>Brutto inköp</t>
  </si>
  <si>
    <t>Totala intäkter i rörelsen</t>
  </si>
  <si>
    <t>Totala varuinköp</t>
  </si>
  <si>
    <t>Utgående balans varulager</t>
  </si>
  <si>
    <t>Ingående balans varulager</t>
  </si>
  <si>
    <t>Bruttoresultat</t>
  </si>
  <si>
    <t>Företagets övriga kostnader</t>
  </si>
  <si>
    <t>Rörelsekostnader</t>
  </si>
  <si>
    <t>Företagets resultat före finansiella int/kostn</t>
  </si>
  <si>
    <t>Företagets resultat före skatt</t>
  </si>
  <si>
    <t>Totalt</t>
  </si>
  <si>
    <t>Summa lön</t>
  </si>
  <si>
    <t>Total bruttolön</t>
  </si>
  <si>
    <t>Total investering</t>
  </si>
  <si>
    <t>Ingående moms invest.</t>
  </si>
  <si>
    <t>Totala inbetalningar</t>
  </si>
  <si>
    <t>Inköp brutto</t>
  </si>
  <si>
    <t>Totala utbetalningar</t>
  </si>
  <si>
    <t>Kostnader i rörelsen</t>
  </si>
  <si>
    <t>Löner brutto</t>
  </si>
  <si>
    <t>Reducering skulder</t>
  </si>
  <si>
    <t>Kortsiktig ränta</t>
  </si>
  <si>
    <t>Långsiktig ränta</t>
  </si>
  <si>
    <t>Ingående moms invest</t>
  </si>
  <si>
    <t>Utgående moms försälj</t>
  </si>
  <si>
    <t>Utbetalning investering</t>
  </si>
  <si>
    <t>Intäkter ränta</t>
  </si>
  <si>
    <t>Summa finansiella utbet</t>
  </si>
  <si>
    <t>Försäljnings område</t>
  </si>
  <si>
    <t xml:space="preserve">Inköpsbudget </t>
  </si>
  <si>
    <t>Likviditet</t>
  </si>
  <si>
    <t>Inbetalningar kunder</t>
  </si>
  <si>
    <t>Totala kostnader</t>
  </si>
  <si>
    <t>Förändringar likviditet</t>
  </si>
  <si>
    <t>Totala likviditetsföränd</t>
  </si>
  <si>
    <t>Likviditetsreserv</t>
  </si>
  <si>
    <t>Resultat efter avskrivningar</t>
  </si>
  <si>
    <t>Omsättning över nollresultat</t>
  </si>
  <si>
    <t>kostnader och intäkter</t>
  </si>
  <si>
    <t>Utgående moms</t>
  </si>
  <si>
    <t>Ingående moms 12 %</t>
  </si>
  <si>
    <t>Ingående moms 25 %</t>
  </si>
  <si>
    <t>Ingående moms 0 %</t>
  </si>
  <si>
    <t>Total moms</t>
  </si>
  <si>
    <t>Kostnader ex moms</t>
  </si>
  <si>
    <t>Kostnader inkl moms</t>
  </si>
  <si>
    <t>Omsättning för nollresultat</t>
  </si>
  <si>
    <t>Resultat</t>
  </si>
  <si>
    <t>Varuinköp</t>
  </si>
  <si>
    <t>Bruttovinst</t>
  </si>
  <si>
    <t>Kostnader</t>
  </si>
  <si>
    <t>Löner</t>
  </si>
  <si>
    <t>Arbetsgivareavgifter</t>
  </si>
  <si>
    <t>Summa kostnader</t>
  </si>
  <si>
    <t>Resultat före</t>
  </si>
  <si>
    <t>Finansiella</t>
  </si>
  <si>
    <t>Resultat efter</t>
  </si>
  <si>
    <t>Resultat efter finansiella</t>
  </si>
  <si>
    <t>AVSKRIVNING TOTALT:</t>
  </si>
  <si>
    <t>Utbetald leverantörer</t>
  </si>
  <si>
    <t>Finansiella utbetald</t>
  </si>
  <si>
    <t>Kostnader - intäkter</t>
  </si>
  <si>
    <t>Summa</t>
  </si>
  <si>
    <t>Nya investeringar</t>
  </si>
  <si>
    <t>Till UB</t>
  </si>
  <si>
    <t>UB</t>
  </si>
  <si>
    <t>Totalt/UB</t>
  </si>
  <si>
    <t xml:space="preserve">Ackumulerat </t>
  </si>
  <si>
    <t>försäljning</t>
  </si>
  <si>
    <t>Netto inköp</t>
  </si>
  <si>
    <t>Fastighet</t>
  </si>
  <si>
    <t>Arbetsgivareavg dec</t>
  </si>
  <si>
    <t>Ränteintäkter</t>
  </si>
  <si>
    <t>Ingående balans kunder</t>
  </si>
  <si>
    <t>Ingående balans leverantörer</t>
  </si>
  <si>
    <t>Resultat i % efter avskrivningar/</t>
  </si>
  <si>
    <t>totala intäkter i rörelsen</t>
  </si>
  <si>
    <t>Företagets resultat efter avskrivningar</t>
  </si>
  <si>
    <t>Extra ordinära intäkter</t>
  </si>
  <si>
    <t>Total nettoinvestering</t>
  </si>
  <si>
    <t>Avskriv %</t>
  </si>
  <si>
    <t>Omsättning över nollresultat i kronor</t>
  </si>
  <si>
    <t>Omsättning över nollresultat i procent</t>
  </si>
  <si>
    <t>Resultat i % efter finansiella kostnader</t>
  </si>
  <si>
    <t>och intäkter/total omsättning</t>
  </si>
  <si>
    <t>Resultat före avskrivning/total omsättning</t>
  </si>
  <si>
    <t>Avskriv    %</t>
  </si>
  <si>
    <t>IB</t>
  </si>
  <si>
    <t>Avskriv       %</t>
  </si>
  <si>
    <t>Ingående balans arbetsgivareavgifter</t>
  </si>
  <si>
    <t>Nya lån detta år</t>
  </si>
  <si>
    <t>Ingående balans långsiktiga lån</t>
  </si>
  <si>
    <t>Budget övriga kostnader</t>
  </si>
  <si>
    <t>Ingående moms varuinköp</t>
  </si>
  <si>
    <t>Ingående balans mervärdesskatteskuld</t>
  </si>
  <si>
    <t>Ingående balans mervärdeskattefordran</t>
  </si>
  <si>
    <t>Ingående moms öv kost</t>
  </si>
  <si>
    <t>Momsfordran dec</t>
  </si>
  <si>
    <t>Momsskuld dec</t>
  </si>
  <si>
    <t>IB moms från år 1</t>
  </si>
  <si>
    <t>IB lån</t>
  </si>
  <si>
    <t>Företagsfakta</t>
  </si>
  <si>
    <t>Egna insatta medel</t>
  </si>
  <si>
    <t>Extra orinära intäkter</t>
  </si>
  <si>
    <t>Bifor</t>
  </si>
  <si>
    <t>Inköp socker</t>
  </si>
  <si>
    <t>Socker</t>
  </si>
  <si>
    <t>Försäljningsbudget honung</t>
  </si>
  <si>
    <t>Tillgångar</t>
  </si>
  <si>
    <t>Eget kapital och skulder</t>
  </si>
  <si>
    <t>Skördebudget</t>
  </si>
  <si>
    <t>Email</t>
  </si>
  <si>
    <t>Organisationsnummer</t>
  </si>
  <si>
    <t>från föregående år</t>
  </si>
  <si>
    <t xml:space="preserve">Ingående balans  </t>
  </si>
  <si>
    <t>Kvart 1</t>
  </si>
  <si>
    <t>Kvart 2</t>
  </si>
  <si>
    <t>Kvart 3</t>
  </si>
  <si>
    <t>Kvart 4</t>
  </si>
  <si>
    <t>Budget och likviditetsanalys</t>
  </si>
  <si>
    <t>Total försäljning bulk</t>
  </si>
  <si>
    <t>Försäljning kilo honung bulk</t>
  </si>
  <si>
    <t>Övrigt/Oförutsett</t>
  </si>
  <si>
    <t>Totalt antalet kilo honung till försäljning</t>
  </si>
  <si>
    <t>Kilo honung i lager från föregående år</t>
  </si>
  <si>
    <t>Kilo honung i lager vid årets slut</t>
  </si>
  <si>
    <t>Sida 2</t>
  </si>
  <si>
    <t>Sida 6</t>
  </si>
  <si>
    <t>Sida 11</t>
  </si>
  <si>
    <t xml:space="preserve"> Sida 6</t>
  </si>
  <si>
    <t xml:space="preserve">Ingående balans varulager </t>
  </si>
  <si>
    <t>Ingående balans lager</t>
  </si>
  <si>
    <t>60- 90 dagar</t>
  </si>
  <si>
    <t>60 - 90 dagar</t>
  </si>
  <si>
    <t>Bihuset</t>
  </si>
  <si>
    <t>Inköpsplanering insatsvaror och honung</t>
  </si>
  <si>
    <t>Antal försålda burkar</t>
  </si>
  <si>
    <t>Antal försålda burkar/flaskor</t>
  </si>
  <si>
    <t xml:space="preserve">Antal </t>
  </si>
  <si>
    <t>Priset per burk</t>
  </si>
  <si>
    <t>Priset per burk/flaska</t>
  </si>
  <si>
    <t>Total försäljning smaksatt honung</t>
  </si>
  <si>
    <t>Pris per</t>
  </si>
  <si>
    <t>enhet</t>
  </si>
  <si>
    <t>Produkt utan honung</t>
  </si>
  <si>
    <t>stycken</t>
  </si>
  <si>
    <t>enheter</t>
  </si>
  <si>
    <t>Total försäljning samtliga produkter</t>
  </si>
  <si>
    <t>Försäljning honung i burk</t>
  </si>
  <si>
    <t>med inblandning av honung</t>
  </si>
  <si>
    <t xml:space="preserve"> 12 % moms</t>
  </si>
  <si>
    <t>Total försäljning honung i burk</t>
  </si>
  <si>
    <t>Försäljning honung i bulk</t>
  </si>
  <si>
    <t>Försäljning honung</t>
  </si>
  <si>
    <t>och smaksatt honung</t>
  </si>
  <si>
    <t xml:space="preserve">Total försäljning övriga </t>
  </si>
  <si>
    <t>produkter 12 % moms</t>
  </si>
  <si>
    <t>Försäljning övriga produkter</t>
  </si>
  <si>
    <t xml:space="preserve">Försäljning övriga produkter </t>
  </si>
  <si>
    <t>12 % mervärdesskatt</t>
  </si>
  <si>
    <t>25 % mervärdesskatt</t>
  </si>
  <si>
    <t>Total försäljning övrigt</t>
  </si>
  <si>
    <t>Försäljning övrigt 25 %</t>
  </si>
  <si>
    <t>Försäljning övrigt 12 %</t>
  </si>
  <si>
    <t>Övrigt 12 %</t>
  </si>
  <si>
    <t>Övrigt 25 %</t>
  </si>
  <si>
    <t>Försäljning burkad honung</t>
  </si>
  <si>
    <t>Ränteintäkter bankmedel</t>
  </si>
  <si>
    <t>Räntesatser lån och amorteringar</t>
  </si>
  <si>
    <t>Utgående balans lager</t>
  </si>
  <si>
    <t>IB moms från år 2</t>
  </si>
  <si>
    <t>Räntesats % kortsiktiga lån</t>
  </si>
  <si>
    <t>Räntesats långsiktiga lån</t>
  </si>
  <si>
    <t>Fika bröd</t>
  </si>
  <si>
    <t>Timar</t>
  </si>
  <si>
    <t>Timpeng</t>
  </si>
  <si>
    <t>Värmerum</t>
  </si>
  <si>
    <t>Förbrukningsmateriel</t>
  </si>
  <si>
    <t>Lokalhyra</t>
  </si>
  <si>
    <t xml:space="preserve">El, värme, vatten </t>
  </si>
  <si>
    <t>Städning, renhållning</t>
  </si>
  <si>
    <t>Lokalkostnader</t>
  </si>
  <si>
    <t>Skyddskläder</t>
  </si>
  <si>
    <t>Kostnader transporter</t>
  </si>
  <si>
    <t>Drivmedel</t>
  </si>
  <si>
    <t>Leasing av bil</t>
  </si>
  <si>
    <t>Reparationer och underhåll</t>
  </si>
  <si>
    <t>Kost o logi</t>
  </si>
  <si>
    <t>Övriga resekostnader</t>
  </si>
  <si>
    <t>Reklam och PR</t>
  </si>
  <si>
    <t>Annonsering</t>
  </si>
  <si>
    <t>Utställningar och mässor</t>
  </si>
  <si>
    <t>Butiksreklam</t>
  </si>
  <si>
    <t>Övriga reklamkostnader</t>
  </si>
  <si>
    <t>Kontorsmateriel tele porto mm</t>
  </si>
  <si>
    <t>Bilförsäkring</t>
  </si>
  <si>
    <t>Försäkringar, förvaltningskostnader</t>
  </si>
  <si>
    <t>Personalkostnader</t>
  </si>
  <si>
    <t>Företagarens egen lön</t>
  </si>
  <si>
    <t>Antal kvartal 1</t>
  </si>
  <si>
    <t xml:space="preserve">Total kvartal 1 </t>
  </si>
  <si>
    <t xml:space="preserve">Total kvartal 2 </t>
  </si>
  <si>
    <t>Antal Kvartal 2</t>
  </si>
  <si>
    <t>Antal Kvartal 3</t>
  </si>
  <si>
    <t>Total kvartal 3</t>
  </si>
  <si>
    <t>Total kvartal 4</t>
  </si>
  <si>
    <t>Burkar, flaskor och lock</t>
  </si>
  <si>
    <t>Instruktioner för biodlingskalkylen</t>
  </si>
  <si>
    <t>Börja med fliken företagsfakta. Fyll i de uppgifter som det frågas efter</t>
  </si>
  <si>
    <t>Utgående lager honung</t>
  </si>
  <si>
    <t>Ingående lager honung</t>
  </si>
  <si>
    <t>Du skall enbart fylla i de celler/rutor som inte är färglagda</t>
  </si>
  <si>
    <t>Färglagda rutor innehåller ofta en formel, denna förstörs om Du fyller i information här</t>
  </si>
  <si>
    <t>Fyll i det värde som instruktionen frågar efter</t>
  </si>
  <si>
    <t>Nästa uppgift är inköp</t>
  </si>
  <si>
    <t>Investeringarna arbetar Du sedan med</t>
  </si>
  <si>
    <t>Genom att förändra olika värden i kalkylen ser Du omgående hur det påverkar resultatet</t>
  </si>
  <si>
    <t>Nu är Du snart färdig när personalens kostnader är ifyllda</t>
  </si>
  <si>
    <t>När övriga kostnader är klara då kan Du se resultaten för de olika åren</t>
  </si>
  <si>
    <t>År 2011</t>
  </si>
  <si>
    <t xml:space="preserve">Värdet kvartal 2 </t>
  </si>
  <si>
    <t xml:space="preserve">Värdet kvartal 1 </t>
  </si>
  <si>
    <t>Värdet kvartal 3</t>
  </si>
  <si>
    <t>Värdet kvartal 4</t>
  </si>
  <si>
    <t>Arbetsinsats</t>
  </si>
  <si>
    <t>Ingående lager insatsvaror</t>
  </si>
  <si>
    <t>Utgående lager insatsvaror</t>
  </si>
  <si>
    <t>Checkräkningskredit</t>
  </si>
  <si>
    <t>Försäljning övriga honungsprodukter</t>
  </si>
  <si>
    <t xml:space="preserve">Antalet </t>
  </si>
  <si>
    <t>burk</t>
  </si>
  <si>
    <t xml:space="preserve">gram per </t>
  </si>
  <si>
    <t xml:space="preserve">Avskrivningsunderlag </t>
  </si>
  <si>
    <t>Rörelsens kostnader</t>
  </si>
  <si>
    <t>Inköpt honung</t>
  </si>
  <si>
    <t xml:space="preserve">Vid många celler finns det en röd markering ställ markören där och Du får se en instruktion, </t>
  </si>
  <si>
    <t xml:space="preserve">Du kommer att se att informationen som Du fyller i kommer automatiskt att fyllas i på många </t>
  </si>
  <si>
    <t>ställen i kalkylen till exempel årtalen</t>
  </si>
  <si>
    <t>Därefter arbetar Du med örsäljnings och skördeprognosen</t>
  </si>
  <si>
    <t>Fortsätt därefter med försäljningsplaneringen</t>
  </si>
  <si>
    <t>Personalplanering</t>
  </si>
  <si>
    <t>kar/flaskor Du tänker producera</t>
  </si>
  <si>
    <t>År 2012</t>
  </si>
  <si>
    <t>År 2013</t>
  </si>
  <si>
    <t>Vaxljus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</si>
</sst>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General_)"/>
    <numFmt numFmtId="173" formatCode="0_)"/>
    <numFmt numFmtId="174" formatCode="#,##0.00\ ;\(#,##0.00\)"/>
    <numFmt numFmtId="175" formatCode="0.0\ %"/>
    <numFmt numFmtId="176" formatCode="_ * #,##0.0_ ;_ * \-#,##0.0_ ;_ * &quot;-&quot;??_ ;_ @_ "/>
    <numFmt numFmtId="177" formatCode="_ * #,##0_ ;_ * \-#,##0_ ;_ * &quot;-&quot;??_ ;_ @_ "/>
    <numFmt numFmtId="178" formatCode="0.0"/>
    <numFmt numFmtId="179" formatCode="#,##0.0"/>
    <numFmt numFmtId="180" formatCode="0.0%"/>
    <numFmt numFmtId="181" formatCode="0.0000"/>
    <numFmt numFmtId="182" formatCode="0.000"/>
    <numFmt numFmtId="183" formatCode="[$-41D]&quot;den &quot;d\ mmmm\ yyyy"/>
    <numFmt numFmtId="184" formatCode="0.E+00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</numFmts>
  <fonts count="10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10"/>
      <name val="Tahoma"/>
      <family val="2"/>
    </font>
    <font>
      <b/>
      <sz val="10"/>
      <name val="Tahoma"/>
      <family val="2"/>
    </font>
    <font>
      <b/>
      <sz val="10"/>
      <name val="Courier"/>
      <family val="3"/>
    </font>
    <font>
      <sz val="9"/>
      <name val="Tahoma"/>
      <family val="2"/>
    </font>
    <font>
      <sz val="10"/>
      <name val="Times New Roman"/>
      <family val="1"/>
    </font>
    <font>
      <sz val="10"/>
      <name val="Windsor BT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Windsor BT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9"/>
      <name val="Windsor BT"/>
      <family val="0"/>
    </font>
    <font>
      <b/>
      <sz val="12"/>
      <color indexed="12"/>
      <name val="Times New Roman"/>
      <family val="1"/>
    </font>
    <font>
      <b/>
      <sz val="2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26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Windsor BT"/>
      <family val="0"/>
    </font>
    <font>
      <sz val="9"/>
      <color indexed="12"/>
      <name val="Tahoma"/>
      <family val="2"/>
    </font>
    <font>
      <b/>
      <sz val="9"/>
      <name val="Tahoma"/>
      <family val="2"/>
    </font>
    <font>
      <b/>
      <sz val="9"/>
      <color indexed="12"/>
      <name val="Tahoma"/>
      <family val="2"/>
    </font>
    <font>
      <b/>
      <sz val="14"/>
      <name val="Tunga"/>
      <family val="2"/>
    </font>
    <font>
      <b/>
      <sz val="9"/>
      <color indexed="20"/>
      <name val="Tahoma"/>
      <family val="2"/>
    </font>
    <font>
      <b/>
      <sz val="8"/>
      <color indexed="20"/>
      <name val="Tahoma"/>
      <family val="2"/>
    </font>
    <font>
      <sz val="16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5"/>
      <name val="Times New Roman"/>
      <family val="1"/>
    </font>
    <font>
      <b/>
      <sz val="20"/>
      <name val="Times New Roman"/>
      <family val="1"/>
    </font>
    <font>
      <b/>
      <sz val="9"/>
      <color indexed="8"/>
      <name val="Tahoma"/>
      <family val="2"/>
    </font>
    <font>
      <b/>
      <sz val="10"/>
      <color indexed="20"/>
      <name val="Times New Roman"/>
      <family val="1"/>
    </font>
    <font>
      <b/>
      <sz val="9"/>
      <color indexed="20"/>
      <name val="Times New Roman"/>
      <family val="1"/>
    </font>
    <font>
      <b/>
      <sz val="10"/>
      <color indexed="20"/>
      <name val="Tahoma"/>
      <family val="2"/>
    </font>
    <font>
      <b/>
      <sz val="14"/>
      <color indexed="8"/>
      <name val="Tunga"/>
      <family val="2"/>
    </font>
    <font>
      <sz val="10"/>
      <color indexed="44"/>
      <name val="Courier"/>
      <family val="3"/>
    </font>
    <font>
      <b/>
      <sz val="14"/>
      <color indexed="12"/>
      <name val="Tunga"/>
      <family val="2"/>
    </font>
    <font>
      <b/>
      <sz val="16"/>
      <color indexed="20"/>
      <name val="Tahoma"/>
      <family val="2"/>
    </font>
    <font>
      <sz val="16"/>
      <color indexed="20"/>
      <name val="Tahoma"/>
      <family val="2"/>
    </font>
    <font>
      <b/>
      <sz val="16"/>
      <name val="Tahoma"/>
      <family val="2"/>
    </font>
    <font>
      <b/>
      <sz val="8"/>
      <name val="Tahoma"/>
      <family val="2"/>
    </font>
    <font>
      <sz val="10"/>
      <color indexed="20"/>
      <name val="Tahoma"/>
      <family val="2"/>
    </font>
    <font>
      <b/>
      <sz val="14"/>
      <color indexed="20"/>
      <name val="Tahoma"/>
      <family val="2"/>
    </font>
    <font>
      <sz val="9"/>
      <color indexed="2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sz val="10"/>
      <color indexed="10"/>
      <name val="Courier"/>
      <family val="3"/>
    </font>
    <font>
      <sz val="10"/>
      <color indexed="44"/>
      <name val="Tahoma"/>
      <family val="2"/>
    </font>
    <font>
      <b/>
      <sz val="9"/>
      <color indexed="10"/>
      <name val="Tahoma"/>
      <family val="2"/>
    </font>
    <font>
      <b/>
      <sz val="8.5"/>
      <color indexed="20"/>
      <name val="Tahoma"/>
      <family val="2"/>
    </font>
    <font>
      <b/>
      <sz val="11"/>
      <color indexed="10"/>
      <name val="Tahoma"/>
      <family val="2"/>
    </font>
    <font>
      <b/>
      <sz val="14"/>
      <name val="Courier"/>
      <family val="3"/>
    </font>
    <font>
      <b/>
      <sz val="11"/>
      <name val="Tahoma"/>
      <family val="2"/>
    </font>
    <font>
      <b/>
      <sz val="12"/>
      <name val="Tahoma"/>
      <family val="2"/>
    </font>
    <font>
      <sz val="8.5"/>
      <name val="Times New Roman"/>
      <family val="1"/>
    </font>
    <font>
      <sz val="8.5"/>
      <color indexed="12"/>
      <name val="Times New Roman"/>
      <family val="1"/>
    </font>
    <font>
      <sz val="14"/>
      <name val="Courier"/>
      <family val="3"/>
    </font>
    <font>
      <sz val="10"/>
      <color indexed="22"/>
      <name val="Tahoma"/>
      <family val="2"/>
    </font>
    <font>
      <sz val="10"/>
      <color indexed="22"/>
      <name val="Courier"/>
      <family val="3"/>
    </font>
    <font>
      <b/>
      <sz val="14"/>
      <color indexed="8"/>
      <name val="Tahoma"/>
      <family val="2"/>
    </font>
    <font>
      <sz val="10"/>
      <color indexed="10"/>
      <name val="Windsor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CCFF"/>
        <bgColor indexed="64"/>
      </patternFill>
    </fill>
  </fills>
  <borders count="8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0" fillId="20" borderId="1" applyNumberFormat="0" applyFont="0" applyAlignment="0" applyProtection="0"/>
    <xf numFmtId="0" fontId="93" fillId="21" borderId="2" applyNumberFormat="0" applyAlignment="0" applyProtection="0"/>
    <xf numFmtId="0" fontId="94" fillId="22" borderId="0" applyNumberFormat="0" applyBorder="0" applyAlignment="0" applyProtection="0"/>
    <xf numFmtId="0" fontId="95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30" borderId="2" applyNumberFormat="0" applyAlignment="0" applyProtection="0"/>
    <xf numFmtId="0" fontId="98" fillId="31" borderId="3" applyNumberFormat="0" applyAlignment="0" applyProtection="0"/>
    <xf numFmtId="0" fontId="99" fillId="0" borderId="4" applyNumberFormat="0" applyFill="0" applyAlignment="0" applyProtection="0"/>
    <xf numFmtId="0" fontId="100" fillId="32" borderId="0" applyNumberFormat="0" applyBorder="0" applyAlignment="0" applyProtection="0"/>
    <xf numFmtId="9" fontId="4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8" applyNumberFormat="0" applyFill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06" fillId="21" borderId="9" applyNumberFormat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7" fillId="0" borderId="0" applyNumberFormat="0" applyFill="0" applyBorder="0" applyAlignment="0" applyProtection="0"/>
  </cellStyleXfs>
  <cellXfs count="2043">
    <xf numFmtId="172" fontId="0" fillId="0" borderId="0" xfId="0" applyAlignment="1">
      <alignment/>
    </xf>
    <xf numFmtId="172" fontId="6" fillId="0" borderId="0" xfId="0" applyFont="1" applyAlignment="1">
      <alignment/>
    </xf>
    <xf numFmtId="172" fontId="0" fillId="33" borderId="10" xfId="0" applyFill="1" applyBorder="1" applyAlignment="1">
      <alignment/>
    </xf>
    <xf numFmtId="172" fontId="0" fillId="33" borderId="11" xfId="0" applyFill="1" applyBorder="1" applyAlignment="1">
      <alignment/>
    </xf>
    <xf numFmtId="172" fontId="0" fillId="34" borderId="12" xfId="0" applyFill="1" applyBorder="1" applyAlignment="1">
      <alignment/>
    </xf>
    <xf numFmtId="172" fontId="6" fillId="35" borderId="11" xfId="0" applyFont="1" applyFill="1" applyBorder="1" applyAlignment="1">
      <alignment/>
    </xf>
    <xf numFmtId="172" fontId="6" fillId="34" borderId="13" xfId="0" applyFont="1" applyFill="1" applyBorder="1" applyAlignment="1">
      <alignment/>
    </xf>
    <xf numFmtId="172" fontId="6" fillId="34" borderId="10" xfId="0" applyFont="1" applyFill="1" applyBorder="1" applyAlignment="1">
      <alignment/>
    </xf>
    <xf numFmtId="172" fontId="0" fillId="34" borderId="10" xfId="0" applyFill="1" applyBorder="1" applyAlignment="1">
      <alignment/>
    </xf>
    <xf numFmtId="172" fontId="6" fillId="34" borderId="14" xfId="0" applyFont="1" applyFill="1" applyBorder="1" applyAlignment="1">
      <alignment/>
    </xf>
    <xf numFmtId="172" fontId="6" fillId="34" borderId="11" xfId="0" applyFont="1" applyFill="1" applyBorder="1" applyAlignment="1">
      <alignment/>
    </xf>
    <xf numFmtId="172" fontId="0" fillId="36" borderId="0" xfId="0" applyFill="1" applyBorder="1" applyAlignment="1">
      <alignment/>
    </xf>
    <xf numFmtId="172" fontId="6" fillId="36" borderId="15" xfId="0" applyFont="1" applyFill="1" applyBorder="1" applyAlignment="1">
      <alignment/>
    </xf>
    <xf numFmtId="172" fontId="6" fillId="36" borderId="0" xfId="0" applyFont="1" applyFill="1" applyBorder="1" applyAlignment="1">
      <alignment/>
    </xf>
    <xf numFmtId="172" fontId="0" fillId="36" borderId="0" xfId="0" applyFill="1" applyAlignment="1">
      <alignment/>
    </xf>
    <xf numFmtId="172" fontId="7" fillId="36" borderId="0" xfId="0" applyFont="1" applyFill="1" applyBorder="1" applyAlignment="1">
      <alignment/>
    </xf>
    <xf numFmtId="172" fontId="0" fillId="36" borderId="16" xfId="0" applyFill="1" applyBorder="1" applyAlignment="1">
      <alignment/>
    </xf>
    <xf numFmtId="172" fontId="6" fillId="36" borderId="17" xfId="0" applyFont="1" applyFill="1" applyBorder="1" applyAlignment="1">
      <alignment/>
    </xf>
    <xf numFmtId="172" fontId="6" fillId="36" borderId="18" xfId="0" applyFont="1" applyFill="1" applyBorder="1" applyAlignment="1">
      <alignment/>
    </xf>
    <xf numFmtId="172" fontId="6" fillId="36" borderId="19" xfId="0" applyFont="1" applyFill="1" applyBorder="1" applyAlignment="1">
      <alignment/>
    </xf>
    <xf numFmtId="172" fontId="0" fillId="35" borderId="12" xfId="0" applyFill="1" applyBorder="1" applyAlignment="1">
      <alignment/>
    </xf>
    <xf numFmtId="172" fontId="0" fillId="33" borderId="12" xfId="0" applyFill="1" applyBorder="1" applyAlignment="1">
      <alignment/>
    </xf>
    <xf numFmtId="172" fontId="0" fillId="36" borderId="13" xfId="0" applyFill="1" applyBorder="1" applyAlignment="1">
      <alignment/>
    </xf>
    <xf numFmtId="172" fontId="0" fillId="36" borderId="10" xfId="0" applyFill="1" applyBorder="1" applyAlignment="1">
      <alignment/>
    </xf>
    <xf numFmtId="172" fontId="0" fillId="36" borderId="14" xfId="0" applyFill="1" applyBorder="1" applyAlignment="1">
      <alignment/>
    </xf>
    <xf numFmtId="172" fontId="6" fillId="0" borderId="20" xfId="0" applyFont="1" applyFill="1" applyBorder="1" applyAlignment="1">
      <alignment/>
    </xf>
    <xf numFmtId="172" fontId="6" fillId="0" borderId="21" xfId="0" applyFont="1" applyFill="1" applyBorder="1" applyAlignment="1">
      <alignment/>
    </xf>
    <xf numFmtId="172" fontId="6" fillId="33" borderId="21" xfId="0" applyFont="1" applyFill="1" applyBorder="1" applyAlignment="1">
      <alignment/>
    </xf>
    <xf numFmtId="172" fontId="6" fillId="34" borderId="19" xfId="0" applyFont="1" applyFill="1" applyBorder="1" applyAlignment="1">
      <alignment/>
    </xf>
    <xf numFmtId="172" fontId="6" fillId="33" borderId="11" xfId="0" applyFont="1" applyFill="1" applyBorder="1" applyAlignment="1">
      <alignment/>
    </xf>
    <xf numFmtId="172" fontId="6" fillId="35" borderId="21" xfId="0" applyFont="1" applyFill="1" applyBorder="1" applyAlignment="1">
      <alignment/>
    </xf>
    <xf numFmtId="1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0" fillId="33" borderId="0" xfId="0" applyNumberFormat="1" applyFont="1" applyFill="1" applyBorder="1" applyAlignment="1">
      <alignment/>
    </xf>
    <xf numFmtId="1" fontId="12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12" fillId="0" borderId="0" xfId="0" applyNumberFormat="1" applyFont="1" applyBorder="1" applyAlignment="1">
      <alignment/>
    </xf>
    <xf numFmtId="1" fontId="16" fillId="0" borderId="0" xfId="0" applyNumberFormat="1" applyFont="1" applyBorder="1" applyAlignment="1" applyProtection="1">
      <alignment horizontal="left"/>
      <protection/>
    </xf>
    <xf numFmtId="1" fontId="19" fillId="0" borderId="0" xfId="0" applyNumberFormat="1" applyFont="1" applyAlignment="1">
      <alignment/>
    </xf>
    <xf numFmtId="1" fontId="16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72" fontId="10" fillId="0" borderId="0" xfId="0" applyFont="1" applyBorder="1" applyAlignment="1">
      <alignment/>
    </xf>
    <xf numFmtId="1" fontId="13" fillId="33" borderId="0" xfId="0" applyNumberFormat="1" applyFont="1" applyFill="1" applyBorder="1" applyAlignment="1" applyProtection="1">
      <alignment horizontal="left"/>
      <protection/>
    </xf>
    <xf numFmtId="1" fontId="13" fillId="0" borderId="0" xfId="0" applyNumberFormat="1" applyFont="1" applyBorder="1" applyAlignment="1" applyProtection="1">
      <alignment horizontal="left"/>
      <protection/>
    </xf>
    <xf numFmtId="4" fontId="12" fillId="0" borderId="0" xfId="0" applyNumberFormat="1" applyFont="1" applyBorder="1" applyAlignment="1">
      <alignment horizontal="right"/>
    </xf>
    <xf numFmtId="172" fontId="10" fillId="33" borderId="0" xfId="0" applyFont="1" applyFill="1" applyBorder="1" applyAlignment="1">
      <alignment/>
    </xf>
    <xf numFmtId="1" fontId="13" fillId="33" borderId="0" xfId="0" applyNumberFormat="1" applyFont="1" applyFill="1" applyBorder="1" applyAlignment="1" applyProtection="1">
      <alignment/>
      <protection/>
    </xf>
    <xf numFmtId="1" fontId="10" fillId="0" borderId="0" xfId="0" applyNumberFormat="1" applyFont="1" applyBorder="1" applyAlignment="1">
      <alignment/>
    </xf>
    <xf numFmtId="1" fontId="13" fillId="0" borderId="0" xfId="0" applyNumberFormat="1" applyFont="1" applyBorder="1" applyAlignment="1" applyProtection="1">
      <alignment/>
      <protection/>
    </xf>
    <xf numFmtId="172" fontId="0" fillId="0" borderId="0" xfId="0" applyBorder="1" applyAlignment="1">
      <alignment/>
    </xf>
    <xf numFmtId="1" fontId="13" fillId="33" borderId="0" xfId="0" applyNumberFormat="1" applyFont="1" applyFill="1" applyBorder="1" applyAlignment="1">
      <alignment/>
    </xf>
    <xf numFmtId="177" fontId="13" fillId="33" borderId="0" xfId="0" applyNumberFormat="1" applyFont="1" applyFill="1" applyBorder="1" applyAlignment="1">
      <alignment/>
    </xf>
    <xf numFmtId="171" fontId="10" fillId="33" borderId="0" xfId="55" applyFont="1" applyFill="1" applyBorder="1" applyAlignment="1">
      <alignment/>
    </xf>
    <xf numFmtId="171" fontId="10" fillId="0" borderId="0" xfId="55" applyFont="1" applyAlignment="1">
      <alignment/>
    </xf>
    <xf numFmtId="1" fontId="14" fillId="0" borderId="0" xfId="0" applyNumberFormat="1" applyFont="1" applyAlignment="1">
      <alignment/>
    </xf>
    <xf numFmtId="1" fontId="28" fillId="0" borderId="0" xfId="0" applyNumberFormat="1" applyFont="1" applyAlignment="1">
      <alignment horizontal="left"/>
    </xf>
    <xf numFmtId="1" fontId="31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172" fontId="31" fillId="0" borderId="0" xfId="0" applyFont="1" applyAlignment="1">
      <alignment/>
    </xf>
    <xf numFmtId="1" fontId="10" fillId="0" borderId="16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0" fillId="33" borderId="0" xfId="0" applyNumberFormat="1" applyFont="1" applyFill="1" applyAlignment="1">
      <alignment/>
    </xf>
    <xf numFmtId="4" fontId="10" fillId="33" borderId="0" xfId="0" applyNumberFormat="1" applyFont="1" applyFill="1" applyAlignment="1">
      <alignment/>
    </xf>
    <xf numFmtId="1" fontId="31" fillId="0" borderId="0" xfId="0" applyNumberFormat="1" applyFont="1" applyAlignment="1" quotePrefix="1">
      <alignment horizontal="left"/>
    </xf>
    <xf numFmtId="1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172" fontId="6" fillId="36" borderId="16" xfId="0" applyFont="1" applyFill="1" applyBorder="1" applyAlignment="1">
      <alignment/>
    </xf>
    <xf numFmtId="172" fontId="6" fillId="0" borderId="0" xfId="0" applyFont="1" applyBorder="1" applyAlignment="1">
      <alignment/>
    </xf>
    <xf numFmtId="172" fontId="0" fillId="0" borderId="0" xfId="0" applyFill="1" applyBorder="1" applyAlignment="1">
      <alignment/>
    </xf>
    <xf numFmtId="172" fontId="6" fillId="36" borderId="10" xfId="0" applyFont="1" applyFill="1" applyBorder="1" applyAlignment="1">
      <alignment/>
    </xf>
    <xf numFmtId="172" fontId="6" fillId="34" borderId="12" xfId="0" applyFont="1" applyFill="1" applyBorder="1" applyAlignment="1">
      <alignment/>
    </xf>
    <xf numFmtId="172" fontId="6" fillId="36" borderId="11" xfId="0" applyFont="1" applyFill="1" applyBorder="1" applyAlignment="1">
      <alignment/>
    </xf>
    <xf numFmtId="172" fontId="6" fillId="36" borderId="22" xfId="0" applyFont="1" applyFill="1" applyBorder="1" applyAlignment="1">
      <alignment/>
    </xf>
    <xf numFmtId="172" fontId="7" fillId="36" borderId="23" xfId="0" applyFont="1" applyFill="1" applyBorder="1" applyAlignment="1">
      <alignment/>
    </xf>
    <xf numFmtId="172" fontId="6" fillId="36" borderId="24" xfId="0" applyFont="1" applyFill="1" applyBorder="1" applyAlignment="1">
      <alignment/>
    </xf>
    <xf numFmtId="172" fontId="7" fillId="36" borderId="17" xfId="0" applyFont="1" applyFill="1" applyBorder="1" applyAlignment="1">
      <alignment/>
    </xf>
    <xf numFmtId="172" fontId="6" fillId="34" borderId="25" xfId="0" applyFont="1" applyFill="1" applyBorder="1" applyAlignment="1">
      <alignment wrapText="1"/>
    </xf>
    <xf numFmtId="172" fontId="6" fillId="34" borderId="26" xfId="0" applyFont="1" applyFill="1" applyBorder="1" applyAlignment="1">
      <alignment/>
    </xf>
    <xf numFmtId="172" fontId="6" fillId="34" borderId="27" xfId="0" applyFont="1" applyFill="1" applyBorder="1" applyAlignment="1">
      <alignment/>
    </xf>
    <xf numFmtId="1" fontId="36" fillId="34" borderId="28" xfId="0" applyNumberFormat="1" applyFont="1" applyFill="1" applyBorder="1" applyAlignment="1" applyProtection="1">
      <alignment horizontal="left"/>
      <protection/>
    </xf>
    <xf numFmtId="1" fontId="13" fillId="34" borderId="29" xfId="0" applyNumberFormat="1" applyFont="1" applyFill="1" applyBorder="1" applyAlignment="1">
      <alignment/>
    </xf>
    <xf numFmtId="1" fontId="43" fillId="34" borderId="29" xfId="0" applyNumberFormat="1" applyFont="1" applyFill="1" applyBorder="1" applyAlignment="1" applyProtection="1">
      <alignment horizontal="left"/>
      <protection/>
    </xf>
    <xf numFmtId="1" fontId="36" fillId="34" borderId="28" xfId="0" applyNumberFormat="1" applyFont="1" applyFill="1" applyBorder="1" applyAlignment="1">
      <alignment/>
    </xf>
    <xf numFmtId="2" fontId="36" fillId="34" borderId="29" xfId="0" applyNumberFormat="1" applyFont="1" applyFill="1" applyBorder="1" applyAlignment="1" applyProtection="1">
      <alignment horizontal="left"/>
      <protection/>
    </xf>
    <xf numFmtId="1" fontId="36" fillId="34" borderId="29" xfId="0" applyNumberFormat="1" applyFont="1" applyFill="1" applyBorder="1" applyAlignment="1" applyProtection="1">
      <alignment horizontal="centerContinuous"/>
      <protection/>
    </xf>
    <xf numFmtId="172" fontId="6" fillId="36" borderId="30" xfId="0" applyFont="1" applyFill="1" applyBorder="1" applyAlignment="1">
      <alignment/>
    </xf>
    <xf numFmtId="172" fontId="6" fillId="36" borderId="31" xfId="0" applyFont="1" applyFill="1" applyBorder="1" applyAlignment="1">
      <alignment/>
    </xf>
    <xf numFmtId="172" fontId="0" fillId="36" borderId="32" xfId="0" applyFill="1" applyBorder="1" applyAlignment="1">
      <alignment/>
    </xf>
    <xf numFmtId="172" fontId="41" fillId="36" borderId="31" xfId="0" applyFont="1" applyFill="1" applyBorder="1" applyAlignment="1">
      <alignment/>
    </xf>
    <xf numFmtId="172" fontId="41" fillId="36" borderId="23" xfId="0" applyFont="1" applyFill="1" applyBorder="1" applyAlignment="1">
      <alignment/>
    </xf>
    <xf numFmtId="172" fontId="36" fillId="34" borderId="28" xfId="0" applyFont="1" applyFill="1" applyBorder="1" applyAlignment="1">
      <alignment/>
    </xf>
    <xf numFmtId="172" fontId="36" fillId="34" borderId="29" xfId="0" applyFont="1" applyFill="1" applyBorder="1" applyAlignment="1">
      <alignment/>
    </xf>
    <xf numFmtId="172" fontId="36" fillId="34" borderId="33" xfId="0" applyFont="1" applyFill="1" applyBorder="1" applyAlignment="1">
      <alignment/>
    </xf>
    <xf numFmtId="172" fontId="7" fillId="36" borderId="22" xfId="0" applyFont="1" applyFill="1" applyBorder="1" applyAlignment="1">
      <alignment/>
    </xf>
    <xf numFmtId="172" fontId="0" fillId="34" borderId="0" xfId="0" applyFill="1" applyAlignment="1">
      <alignment/>
    </xf>
    <xf numFmtId="172" fontId="0" fillId="34" borderId="29" xfId="0" applyFill="1" applyBorder="1" applyAlignment="1">
      <alignment/>
    </xf>
    <xf numFmtId="172" fontId="0" fillId="34" borderId="33" xfId="0" applyFill="1" applyBorder="1" applyAlignment="1">
      <alignment/>
    </xf>
    <xf numFmtId="172" fontId="0" fillId="34" borderId="28" xfId="0" applyFill="1" applyBorder="1" applyAlignment="1">
      <alignment/>
    </xf>
    <xf numFmtId="1" fontId="12" fillId="34" borderId="0" xfId="0" applyNumberFormat="1" applyFont="1" applyFill="1" applyAlignment="1">
      <alignment/>
    </xf>
    <xf numFmtId="1" fontId="17" fillId="34" borderId="0" xfId="0" applyNumberFormat="1" applyFont="1" applyFill="1" applyAlignment="1" applyProtection="1">
      <alignment/>
      <protection/>
    </xf>
    <xf numFmtId="1" fontId="13" fillId="34" borderId="0" xfId="0" applyNumberFormat="1" applyFont="1" applyFill="1" applyBorder="1" applyAlignment="1" applyProtection="1">
      <alignment horizontal="left"/>
      <protection/>
    </xf>
    <xf numFmtId="1" fontId="12" fillId="34" borderId="0" xfId="0" applyNumberFormat="1" applyFont="1" applyFill="1" applyBorder="1" applyAlignment="1" applyProtection="1">
      <alignment horizontal="left"/>
      <protection/>
    </xf>
    <xf numFmtId="1" fontId="36" fillId="34" borderId="29" xfId="0" applyNumberFormat="1" applyFont="1" applyFill="1" applyBorder="1" applyAlignment="1">
      <alignment/>
    </xf>
    <xf numFmtId="1" fontId="42" fillId="34" borderId="29" xfId="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3" fontId="36" fillId="34" borderId="33" xfId="0" applyNumberFormat="1" applyFont="1" applyFill="1" applyBorder="1" applyAlignment="1">
      <alignment/>
    </xf>
    <xf numFmtId="1" fontId="36" fillId="34" borderId="33" xfId="0" applyNumberFormat="1" applyFont="1" applyFill="1" applyBorder="1" applyAlignment="1">
      <alignment horizontal="right"/>
    </xf>
    <xf numFmtId="1" fontId="36" fillId="34" borderId="33" xfId="0" applyNumberFormat="1" applyFont="1" applyFill="1" applyBorder="1" applyAlignment="1">
      <alignment/>
    </xf>
    <xf numFmtId="172" fontId="0" fillId="34" borderId="23" xfId="0" applyFill="1" applyBorder="1" applyAlignment="1">
      <alignment/>
    </xf>
    <xf numFmtId="172" fontId="0" fillId="34" borderId="24" xfId="0" applyFill="1" applyBorder="1" applyAlignment="1">
      <alignment/>
    </xf>
    <xf numFmtId="172" fontId="0" fillId="34" borderId="13" xfId="0" applyFill="1" applyBorder="1" applyAlignment="1">
      <alignment/>
    </xf>
    <xf numFmtId="172" fontId="0" fillId="34" borderId="14" xfId="0" applyFill="1" applyBorder="1" applyAlignment="1">
      <alignment/>
    </xf>
    <xf numFmtId="172" fontId="0" fillId="34" borderId="11" xfId="0" applyFill="1" applyBorder="1" applyAlignment="1">
      <alignment/>
    </xf>
    <xf numFmtId="172" fontId="0" fillId="34" borderId="16" xfId="0" applyFill="1" applyBorder="1" applyAlignment="1">
      <alignment/>
    </xf>
    <xf numFmtId="1" fontId="34" fillId="34" borderId="13" xfId="0" applyNumberFormat="1" applyFont="1" applyFill="1" applyBorder="1" applyAlignment="1">
      <alignment horizontal="left"/>
    </xf>
    <xf numFmtId="1" fontId="34" fillId="34" borderId="14" xfId="0" applyNumberFormat="1" applyFont="1" applyFill="1" applyBorder="1" applyAlignment="1">
      <alignment horizontal="left"/>
    </xf>
    <xf numFmtId="1" fontId="34" fillId="34" borderId="11" xfId="0" applyNumberFormat="1" applyFont="1" applyFill="1" applyBorder="1" applyAlignment="1" applyProtection="1">
      <alignment/>
      <protection/>
    </xf>
    <xf numFmtId="3" fontId="48" fillId="34" borderId="33" xfId="0" applyNumberFormat="1" applyFont="1" applyFill="1" applyBorder="1" applyAlignment="1">
      <alignment/>
    </xf>
    <xf numFmtId="1" fontId="34" fillId="34" borderId="0" xfId="0" applyNumberFormat="1" applyFont="1" applyFill="1" applyBorder="1" applyAlignment="1" applyProtection="1">
      <alignment/>
      <protection/>
    </xf>
    <xf numFmtId="172" fontId="6" fillId="34" borderId="34" xfId="0" applyFont="1" applyFill="1" applyBorder="1" applyAlignment="1">
      <alignment/>
    </xf>
    <xf numFmtId="172" fontId="6" fillId="34" borderId="35" xfId="0" applyFont="1" applyFill="1" applyBorder="1" applyAlignment="1">
      <alignment/>
    </xf>
    <xf numFmtId="172" fontId="6" fillId="34" borderId="36" xfId="0" applyFont="1" applyFill="1" applyBorder="1" applyAlignment="1">
      <alignment wrapText="1"/>
    </xf>
    <xf numFmtId="172" fontId="6" fillId="34" borderId="37" xfId="0" applyFont="1" applyFill="1" applyBorder="1" applyAlignment="1">
      <alignment wrapText="1"/>
    </xf>
    <xf numFmtId="172" fontId="6" fillId="34" borderId="37" xfId="0" applyFont="1" applyFill="1" applyBorder="1" applyAlignment="1">
      <alignment/>
    </xf>
    <xf numFmtId="172" fontId="6" fillId="34" borderId="38" xfId="0" applyFont="1" applyFill="1" applyBorder="1" applyAlignment="1">
      <alignment/>
    </xf>
    <xf numFmtId="172" fontId="0" fillId="34" borderId="36" xfId="0" applyFill="1" applyBorder="1" applyAlignment="1">
      <alignment/>
    </xf>
    <xf numFmtId="172" fontId="6" fillId="0" borderId="38" xfId="0" applyFont="1" applyFill="1" applyBorder="1" applyAlignment="1">
      <alignment horizontal="center"/>
    </xf>
    <xf numFmtId="172" fontId="6" fillId="0" borderId="39" xfId="0" applyFont="1" applyFill="1" applyBorder="1" applyAlignment="1">
      <alignment horizontal="center"/>
    </xf>
    <xf numFmtId="1" fontId="34" fillId="34" borderId="40" xfId="0" applyNumberFormat="1" applyFont="1" applyFill="1" applyBorder="1" applyAlignment="1" applyProtection="1">
      <alignment horizontal="left"/>
      <protection/>
    </xf>
    <xf numFmtId="1" fontId="34" fillId="34" borderId="41" xfId="0" applyNumberFormat="1" applyFont="1" applyFill="1" applyBorder="1" applyAlignment="1" applyProtection="1">
      <alignment horizontal="left"/>
      <protection/>
    </xf>
    <xf numFmtId="1" fontId="34" fillId="34" borderId="42" xfId="0" applyNumberFormat="1" applyFont="1" applyFill="1" applyBorder="1" applyAlignment="1">
      <alignment horizontal="left"/>
    </xf>
    <xf numFmtId="1" fontId="34" fillId="34" borderId="43" xfId="0" applyNumberFormat="1" applyFont="1" applyFill="1" applyBorder="1" applyAlignment="1" applyProtection="1">
      <alignment/>
      <protection/>
    </xf>
    <xf numFmtId="1" fontId="34" fillId="34" borderId="42" xfId="0" applyNumberFormat="1" applyFont="1" applyFill="1" applyBorder="1" applyAlignment="1">
      <alignment horizontal="right"/>
    </xf>
    <xf numFmtId="1" fontId="34" fillId="34" borderId="14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 applyProtection="1">
      <alignment horizontal="left"/>
      <protection/>
    </xf>
    <xf numFmtId="172" fontId="6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/>
    </xf>
    <xf numFmtId="172" fontId="36" fillId="34" borderId="33" xfId="0" applyFont="1" applyFill="1" applyBorder="1" applyAlignment="1">
      <alignment horizontal="right"/>
    </xf>
    <xf numFmtId="172" fontId="50" fillId="34" borderId="33" xfId="0" applyFont="1" applyFill="1" applyBorder="1" applyAlignment="1">
      <alignment/>
    </xf>
    <xf numFmtId="1" fontId="24" fillId="34" borderId="29" xfId="0" applyNumberFormat="1" applyFont="1" applyFill="1" applyBorder="1" applyAlignment="1">
      <alignment horizontal="center"/>
    </xf>
    <xf numFmtId="1" fontId="24" fillId="34" borderId="29" xfId="0" applyNumberFormat="1" applyFont="1" applyFill="1" applyBorder="1" applyAlignment="1">
      <alignment/>
    </xf>
    <xf numFmtId="4" fontId="24" fillId="34" borderId="33" xfId="0" applyNumberFormat="1" applyFont="1" applyFill="1" applyBorder="1" applyAlignment="1">
      <alignment/>
    </xf>
    <xf numFmtId="1" fontId="24" fillId="34" borderId="33" xfId="0" applyNumberFormat="1" applyFont="1" applyFill="1" applyBorder="1" applyAlignment="1">
      <alignment/>
    </xf>
    <xf numFmtId="172" fontId="24" fillId="34" borderId="29" xfId="0" applyFont="1" applyFill="1" applyBorder="1" applyAlignment="1">
      <alignment/>
    </xf>
    <xf numFmtId="1" fontId="13" fillId="34" borderId="41" xfId="0" applyNumberFormat="1" applyFont="1" applyFill="1" applyBorder="1" applyAlignment="1" applyProtection="1">
      <alignment horizontal="left"/>
      <protection/>
    </xf>
    <xf numFmtId="172" fontId="10" fillId="34" borderId="43" xfId="0" applyFont="1" applyFill="1" applyBorder="1" applyAlignment="1">
      <alignment/>
    </xf>
    <xf numFmtId="1" fontId="14" fillId="34" borderId="16" xfId="0" applyNumberFormat="1" applyFont="1" applyFill="1" applyBorder="1" applyAlignment="1" applyProtection="1">
      <alignment horizontal="right"/>
      <protection/>
    </xf>
    <xf numFmtId="1" fontId="14" fillId="34" borderId="16" xfId="0" applyNumberFormat="1" applyFont="1" applyFill="1" applyBorder="1" applyAlignment="1" applyProtection="1">
      <alignment horizontal="center"/>
      <protection/>
    </xf>
    <xf numFmtId="1" fontId="34" fillId="34" borderId="28" xfId="0" applyNumberFormat="1" applyFont="1" applyFill="1" applyBorder="1" applyAlignment="1" applyProtection="1">
      <alignment horizontal="left"/>
      <protection/>
    </xf>
    <xf numFmtId="4" fontId="36" fillId="34" borderId="29" xfId="0" applyNumberFormat="1" applyFont="1" applyFill="1" applyBorder="1" applyAlignment="1">
      <alignment/>
    </xf>
    <xf numFmtId="1" fontId="27" fillId="0" borderId="0" xfId="0" applyNumberFormat="1" applyFont="1" applyFill="1" applyAlignment="1">
      <alignment/>
    </xf>
    <xf numFmtId="172" fontId="0" fillId="0" borderId="0" xfId="0" applyFill="1" applyAlignment="1">
      <alignment/>
    </xf>
    <xf numFmtId="1" fontId="24" fillId="0" borderId="0" xfId="0" applyNumberFormat="1" applyFont="1" applyFill="1" applyBorder="1" applyAlignment="1" applyProtection="1">
      <alignment horizontal="left"/>
      <protection/>
    </xf>
    <xf numFmtId="1" fontId="24" fillId="34" borderId="29" xfId="0" applyNumberFormat="1" applyFont="1" applyFill="1" applyBorder="1" applyAlignment="1" applyProtection="1">
      <alignment horizontal="center"/>
      <protection/>
    </xf>
    <xf numFmtId="172" fontId="41" fillId="36" borderId="0" xfId="0" applyFont="1" applyFill="1" applyBorder="1" applyAlignment="1">
      <alignment/>
    </xf>
    <xf numFmtId="172" fontId="6" fillId="36" borderId="23" xfId="0" applyFont="1" applyFill="1" applyBorder="1" applyAlignment="1">
      <alignment/>
    </xf>
    <xf numFmtId="172" fontId="0" fillId="36" borderId="31" xfId="0" applyFill="1" applyBorder="1" applyAlignment="1">
      <alignment/>
    </xf>
    <xf numFmtId="172" fontId="0" fillId="36" borderId="24" xfId="0" applyFill="1" applyBorder="1" applyAlignment="1">
      <alignment/>
    </xf>
    <xf numFmtId="172" fontId="6" fillId="36" borderId="13" xfId="0" applyFont="1" applyFill="1" applyBorder="1" applyAlignment="1">
      <alignment/>
    </xf>
    <xf numFmtId="1" fontId="57" fillId="0" borderId="0" xfId="0" applyNumberFormat="1" applyFont="1" applyBorder="1" applyAlignment="1" applyProtection="1">
      <alignment horizontal="left"/>
      <protection/>
    </xf>
    <xf numFmtId="1" fontId="57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57" fillId="0" borderId="0" xfId="0" applyNumberFormat="1" applyFont="1" applyBorder="1" applyAlignment="1">
      <alignment/>
    </xf>
    <xf numFmtId="9" fontId="57" fillId="0" borderId="0" xfId="48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55" fillId="0" borderId="16" xfId="0" applyNumberFormat="1" applyFont="1" applyBorder="1" applyAlignment="1">
      <alignment/>
    </xf>
    <xf numFmtId="1" fontId="28" fillId="0" borderId="0" xfId="0" applyNumberFormat="1" applyFont="1" applyFill="1" applyAlignment="1">
      <alignment horizontal="right"/>
    </xf>
    <xf numFmtId="4" fontId="9" fillId="34" borderId="0" xfId="0" applyNumberFormat="1" applyFont="1" applyFill="1" applyBorder="1" applyAlignment="1">
      <alignment horizontal="center"/>
    </xf>
    <xf numFmtId="4" fontId="9" fillId="34" borderId="0" xfId="0" applyNumberFormat="1" applyFont="1" applyFill="1" applyAlignment="1">
      <alignment horizontal="center"/>
    </xf>
    <xf numFmtId="1" fontId="12" fillId="34" borderId="16" xfId="0" applyNumberFormat="1" applyFont="1" applyFill="1" applyBorder="1" applyAlignment="1" applyProtection="1">
      <alignment horizontal="left"/>
      <protection/>
    </xf>
    <xf numFmtId="172" fontId="0" fillId="34" borderId="31" xfId="0" applyFill="1" applyBorder="1" applyAlignment="1">
      <alignment/>
    </xf>
    <xf numFmtId="1" fontId="10" fillId="34" borderId="0" xfId="0" applyNumberFormat="1" applyFont="1" applyFill="1" applyBorder="1" applyAlignment="1">
      <alignment/>
    </xf>
    <xf numFmtId="4" fontId="10" fillId="34" borderId="0" xfId="0" applyNumberFormat="1" applyFont="1" applyFill="1" applyBorder="1" applyAlignment="1">
      <alignment/>
    </xf>
    <xf numFmtId="172" fontId="24" fillId="34" borderId="29" xfId="0" applyFont="1" applyFill="1" applyBorder="1" applyAlignment="1">
      <alignment horizontal="center"/>
    </xf>
    <xf numFmtId="172" fontId="0" fillId="34" borderId="44" xfId="0" applyFill="1" applyBorder="1" applyAlignment="1">
      <alignment horizontal="center"/>
    </xf>
    <xf numFmtId="172" fontId="59" fillId="36" borderId="0" xfId="0" applyFont="1" applyFill="1" applyBorder="1" applyAlignment="1">
      <alignment/>
    </xf>
    <xf numFmtId="172" fontId="60" fillId="36" borderId="0" xfId="0" applyFont="1" applyFill="1" applyBorder="1" applyAlignment="1">
      <alignment/>
    </xf>
    <xf numFmtId="1" fontId="50" fillId="34" borderId="33" xfId="0" applyNumberFormat="1" applyFont="1" applyFill="1" applyBorder="1" applyAlignment="1">
      <alignment horizontal="right"/>
    </xf>
    <xf numFmtId="172" fontId="0" fillId="36" borderId="11" xfId="0" applyFill="1" applyBorder="1" applyAlignment="1">
      <alignment/>
    </xf>
    <xf numFmtId="172" fontId="6" fillId="34" borderId="31" xfId="0" applyFont="1" applyFill="1" applyBorder="1" applyAlignment="1">
      <alignment/>
    </xf>
    <xf numFmtId="172" fontId="6" fillId="34" borderId="24" xfId="0" applyFont="1" applyFill="1" applyBorder="1" applyAlignment="1">
      <alignment/>
    </xf>
    <xf numFmtId="172" fontId="6" fillId="34" borderId="23" xfId="0" applyFont="1" applyFill="1" applyBorder="1" applyAlignment="1">
      <alignment/>
    </xf>
    <xf numFmtId="1" fontId="34" fillId="34" borderId="28" xfId="0" applyNumberFormat="1" applyFont="1" applyFill="1" applyBorder="1" applyAlignment="1" applyProtection="1">
      <alignment horizontal="center"/>
      <protection/>
    </xf>
    <xf numFmtId="1" fontId="34" fillId="34" borderId="29" xfId="0" applyNumberFormat="1" applyFont="1" applyFill="1" applyBorder="1" applyAlignment="1" applyProtection="1">
      <alignment horizontal="center"/>
      <protection/>
    </xf>
    <xf numFmtId="172" fontId="6" fillId="34" borderId="19" xfId="0" applyFont="1" applyFill="1" applyBorder="1" applyAlignment="1">
      <alignment horizontal="center"/>
    </xf>
    <xf numFmtId="1" fontId="34" fillId="35" borderId="28" xfId="0" applyNumberFormat="1" applyFont="1" applyFill="1" applyBorder="1" applyAlignment="1" applyProtection="1">
      <alignment horizontal="center"/>
      <protection/>
    </xf>
    <xf numFmtId="1" fontId="34" fillId="35" borderId="29" xfId="0" applyNumberFormat="1" applyFont="1" applyFill="1" applyBorder="1" applyAlignment="1" applyProtection="1">
      <alignment horizontal="center"/>
      <protection/>
    </xf>
    <xf numFmtId="172" fontId="0" fillId="35" borderId="13" xfId="0" applyFill="1" applyBorder="1" applyAlignment="1">
      <alignment/>
    </xf>
    <xf numFmtId="172" fontId="0" fillId="35" borderId="14" xfId="0" applyFill="1" applyBorder="1" applyAlignment="1">
      <alignment/>
    </xf>
    <xf numFmtId="172" fontId="0" fillId="33" borderId="13" xfId="0" applyFill="1" applyBorder="1" applyAlignment="1">
      <alignment/>
    </xf>
    <xf numFmtId="172" fontId="0" fillId="33" borderId="14" xfId="0" applyFill="1" applyBorder="1" applyAlignment="1">
      <alignment/>
    </xf>
    <xf numFmtId="172" fontId="7" fillId="34" borderId="10" xfId="0" applyFont="1" applyFill="1" applyBorder="1" applyAlignment="1">
      <alignment/>
    </xf>
    <xf numFmtId="172" fontId="7" fillId="34" borderId="11" xfId="0" applyFont="1" applyFill="1" applyBorder="1" applyAlignment="1">
      <alignment/>
    </xf>
    <xf numFmtId="172" fontId="7" fillId="35" borderId="10" xfId="0" applyFont="1" applyFill="1" applyBorder="1" applyAlignment="1">
      <alignment/>
    </xf>
    <xf numFmtId="172" fontId="7" fillId="35" borderId="11" xfId="0" applyFont="1" applyFill="1" applyBorder="1" applyAlignment="1">
      <alignment/>
    </xf>
    <xf numFmtId="172" fontId="7" fillId="33" borderId="24" xfId="0" applyFont="1" applyFill="1" applyBorder="1" applyAlignment="1">
      <alignment/>
    </xf>
    <xf numFmtId="172" fontId="7" fillId="33" borderId="10" xfId="0" applyFont="1" applyFill="1" applyBorder="1" applyAlignment="1">
      <alignment/>
    </xf>
    <xf numFmtId="172" fontId="7" fillId="33" borderId="11" xfId="0" applyFont="1" applyFill="1" applyBorder="1" applyAlignment="1">
      <alignment/>
    </xf>
    <xf numFmtId="172" fontId="7" fillId="34" borderId="13" xfId="0" applyFont="1" applyFill="1" applyBorder="1" applyAlignment="1">
      <alignment/>
    </xf>
    <xf numFmtId="172" fontId="7" fillId="35" borderId="23" xfId="0" applyFont="1" applyFill="1" applyBorder="1" applyAlignment="1">
      <alignment/>
    </xf>
    <xf numFmtId="172" fontId="7" fillId="33" borderId="23" xfId="0" applyFont="1" applyFill="1" applyBorder="1" applyAlignment="1">
      <alignment/>
    </xf>
    <xf numFmtId="172" fontId="39" fillId="36" borderId="0" xfId="0" applyFont="1" applyFill="1" applyBorder="1" applyAlignment="1">
      <alignment/>
    </xf>
    <xf numFmtId="172" fontId="7" fillId="34" borderId="0" xfId="0" applyFont="1" applyFill="1" applyBorder="1" applyAlignment="1">
      <alignment/>
    </xf>
    <xf numFmtId="172" fontId="7" fillId="34" borderId="14" xfId="0" applyFont="1" applyFill="1" applyBorder="1" applyAlignment="1">
      <alignment/>
    </xf>
    <xf numFmtId="172" fontId="0" fillId="36" borderId="45" xfId="0" applyFill="1" applyBorder="1" applyAlignment="1">
      <alignment/>
    </xf>
    <xf numFmtId="172" fontId="41" fillId="36" borderId="13" xfId="0" applyFont="1" applyFill="1" applyBorder="1" applyAlignment="1">
      <alignment/>
    </xf>
    <xf numFmtId="172" fontId="61" fillId="36" borderId="0" xfId="0" applyFont="1" applyFill="1" applyBorder="1" applyAlignment="1">
      <alignment/>
    </xf>
    <xf numFmtId="172" fontId="6" fillId="35" borderId="23" xfId="0" applyFont="1" applyFill="1" applyBorder="1" applyAlignment="1">
      <alignment/>
    </xf>
    <xf numFmtId="172" fontId="0" fillId="35" borderId="31" xfId="0" applyFill="1" applyBorder="1" applyAlignment="1">
      <alignment/>
    </xf>
    <xf numFmtId="172" fontId="0" fillId="35" borderId="24" xfId="0" applyFill="1" applyBorder="1" applyAlignment="1">
      <alignment/>
    </xf>
    <xf numFmtId="172" fontId="0" fillId="35" borderId="11" xfId="0" applyFill="1" applyBorder="1" applyAlignment="1">
      <alignment/>
    </xf>
    <xf numFmtId="172" fontId="0" fillId="36" borderId="23" xfId="0" applyFill="1" applyBorder="1" applyAlignment="1">
      <alignment/>
    </xf>
    <xf numFmtId="172" fontId="0" fillId="33" borderId="31" xfId="0" applyFill="1" applyBorder="1" applyAlignment="1">
      <alignment/>
    </xf>
    <xf numFmtId="172" fontId="0" fillId="33" borderId="24" xfId="0" applyFill="1" applyBorder="1" applyAlignment="1">
      <alignment/>
    </xf>
    <xf numFmtId="172" fontId="6" fillId="35" borderId="36" xfId="0" applyFont="1" applyFill="1" applyBorder="1" applyAlignment="1">
      <alignment wrapText="1"/>
    </xf>
    <xf numFmtId="172" fontId="6" fillId="35" borderId="37" xfId="0" applyFont="1" applyFill="1" applyBorder="1" applyAlignment="1">
      <alignment wrapText="1"/>
    </xf>
    <xf numFmtId="172" fontId="6" fillId="35" borderId="38" xfId="0" applyFont="1" applyFill="1" applyBorder="1" applyAlignment="1">
      <alignment/>
    </xf>
    <xf numFmtId="172" fontId="0" fillId="35" borderId="23" xfId="0" applyFill="1" applyBorder="1" applyAlignment="1">
      <alignment/>
    </xf>
    <xf numFmtId="172" fontId="0" fillId="35" borderId="10" xfId="0" applyFill="1" applyBorder="1" applyAlignment="1">
      <alignment/>
    </xf>
    <xf numFmtId="172" fontId="6" fillId="35" borderId="12" xfId="0" applyFont="1" applyFill="1" applyBorder="1" applyAlignment="1">
      <alignment/>
    </xf>
    <xf numFmtId="172" fontId="6" fillId="35" borderId="34" xfId="0" applyFont="1" applyFill="1" applyBorder="1" applyAlignment="1">
      <alignment/>
    </xf>
    <xf numFmtId="172" fontId="6" fillId="35" borderId="25" xfId="0" applyFont="1" applyFill="1" applyBorder="1" applyAlignment="1">
      <alignment wrapText="1"/>
    </xf>
    <xf numFmtId="172" fontId="6" fillId="35" borderId="26" xfId="0" applyFont="1" applyFill="1" applyBorder="1" applyAlignment="1">
      <alignment/>
    </xf>
    <xf numFmtId="172" fontId="6" fillId="35" borderId="27" xfId="0" applyFont="1" applyFill="1" applyBorder="1" applyAlignment="1">
      <alignment/>
    </xf>
    <xf numFmtId="172" fontId="0" fillId="35" borderId="36" xfId="0" applyFill="1" applyBorder="1" applyAlignment="1">
      <alignment/>
    </xf>
    <xf numFmtId="172" fontId="6" fillId="35" borderId="46" xfId="0" applyFont="1" applyFill="1" applyBorder="1" applyAlignment="1">
      <alignment/>
    </xf>
    <xf numFmtId="172" fontId="6" fillId="33" borderId="12" xfId="0" applyFont="1" applyFill="1" applyBorder="1" applyAlignment="1">
      <alignment/>
    </xf>
    <xf numFmtId="172" fontId="6" fillId="33" borderId="34" xfId="0" applyFont="1" applyFill="1" applyBorder="1" applyAlignment="1">
      <alignment/>
    </xf>
    <xf numFmtId="172" fontId="6" fillId="33" borderId="25" xfId="0" applyFont="1" applyFill="1" applyBorder="1" applyAlignment="1">
      <alignment wrapText="1"/>
    </xf>
    <xf numFmtId="172" fontId="6" fillId="33" borderId="46" xfId="0" applyFont="1" applyFill="1" applyBorder="1" applyAlignment="1">
      <alignment/>
    </xf>
    <xf numFmtId="172" fontId="6" fillId="33" borderId="26" xfId="0" applyFont="1" applyFill="1" applyBorder="1" applyAlignment="1">
      <alignment/>
    </xf>
    <xf numFmtId="172" fontId="6" fillId="33" borderId="27" xfId="0" applyFont="1" applyFill="1" applyBorder="1" applyAlignment="1">
      <alignment/>
    </xf>
    <xf numFmtId="172" fontId="0" fillId="33" borderId="23" xfId="0" applyFill="1" applyBorder="1" applyAlignment="1">
      <alignment/>
    </xf>
    <xf numFmtId="172" fontId="0" fillId="33" borderId="36" xfId="0" applyFill="1" applyBorder="1" applyAlignment="1">
      <alignment/>
    </xf>
    <xf numFmtId="172" fontId="7" fillId="35" borderId="13" xfId="0" applyFont="1" applyFill="1" applyBorder="1" applyAlignment="1">
      <alignment/>
    </xf>
    <xf numFmtId="172" fontId="7" fillId="35" borderId="14" xfId="0" applyFont="1" applyFill="1" applyBorder="1" applyAlignment="1">
      <alignment/>
    </xf>
    <xf numFmtId="172" fontId="7" fillId="35" borderId="29" xfId="0" applyFont="1" applyFill="1" applyBorder="1" applyAlignment="1">
      <alignment/>
    </xf>
    <xf numFmtId="172" fontId="7" fillId="33" borderId="13" xfId="0" applyFont="1" applyFill="1" applyBorder="1" applyAlignment="1">
      <alignment/>
    </xf>
    <xf numFmtId="172" fontId="7" fillId="33" borderId="0" xfId="0" applyFont="1" applyFill="1" applyBorder="1" applyAlignment="1">
      <alignment/>
    </xf>
    <xf numFmtId="172" fontId="7" fillId="33" borderId="14" xfId="0" applyFont="1" applyFill="1" applyBorder="1" applyAlignment="1">
      <alignment/>
    </xf>
    <xf numFmtId="172" fontId="6" fillId="36" borderId="14" xfId="0" applyFont="1" applyFill="1" applyBorder="1" applyAlignment="1">
      <alignment/>
    </xf>
    <xf numFmtId="1" fontId="34" fillId="34" borderId="13" xfId="0" applyNumberFormat="1" applyFont="1" applyFill="1" applyBorder="1" applyAlignment="1" applyProtection="1">
      <alignment horizontal="left"/>
      <protection/>
    </xf>
    <xf numFmtId="4" fontId="34" fillId="34" borderId="33" xfId="0" applyNumberFormat="1" applyFont="1" applyFill="1" applyBorder="1" applyAlignment="1" applyProtection="1">
      <alignment horizontal="center"/>
      <protection/>
    </xf>
    <xf numFmtId="1" fontId="34" fillId="34" borderId="47" xfId="0" applyNumberFormat="1" applyFont="1" applyFill="1" applyBorder="1" applyAlignment="1" applyProtection="1">
      <alignment horizontal="left"/>
      <protection/>
    </xf>
    <xf numFmtId="3" fontId="34" fillId="34" borderId="10" xfId="0" applyNumberFormat="1" applyFont="1" applyFill="1" applyBorder="1" applyAlignment="1" applyProtection="1">
      <alignment/>
      <protection/>
    </xf>
    <xf numFmtId="1" fontId="34" fillId="34" borderId="48" xfId="0" applyNumberFormat="1" applyFont="1" applyFill="1" applyBorder="1" applyAlignment="1">
      <alignment/>
    </xf>
    <xf numFmtId="1" fontId="34" fillId="34" borderId="0" xfId="0" applyNumberFormat="1" applyFont="1" applyFill="1" applyBorder="1" applyAlignment="1">
      <alignment/>
    </xf>
    <xf numFmtId="1" fontId="9" fillId="34" borderId="0" xfId="0" applyNumberFormat="1" applyFont="1" applyFill="1" applyBorder="1" applyAlignment="1">
      <alignment/>
    </xf>
    <xf numFmtId="1" fontId="37" fillId="34" borderId="47" xfId="0" applyNumberFormat="1" applyFont="1" applyFill="1" applyBorder="1" applyAlignment="1" applyProtection="1">
      <alignment horizontal="left"/>
      <protection/>
    </xf>
    <xf numFmtId="3" fontId="37" fillId="34" borderId="49" xfId="0" applyNumberFormat="1" applyFont="1" applyFill="1" applyBorder="1" applyAlignment="1" applyProtection="1">
      <alignment/>
      <protection/>
    </xf>
    <xf numFmtId="1" fontId="37" fillId="34" borderId="48" xfId="0" applyNumberFormat="1" applyFont="1" applyFill="1" applyBorder="1" applyAlignment="1" applyProtection="1">
      <alignment horizontal="left"/>
      <protection/>
    </xf>
    <xf numFmtId="1" fontId="37" fillId="34" borderId="0" xfId="0" applyNumberFormat="1" applyFont="1" applyFill="1" applyBorder="1" applyAlignment="1" applyProtection="1">
      <alignment/>
      <protection/>
    </xf>
    <xf numFmtId="1" fontId="37" fillId="34" borderId="35" xfId="0" applyNumberFormat="1" applyFont="1" applyFill="1" applyBorder="1" applyAlignment="1" applyProtection="1">
      <alignment horizontal="left"/>
      <protection/>
    </xf>
    <xf numFmtId="3" fontId="37" fillId="34" borderId="11" xfId="0" applyNumberFormat="1" applyFont="1" applyFill="1" applyBorder="1" applyAlignment="1" applyProtection="1">
      <alignment/>
      <protection/>
    </xf>
    <xf numFmtId="1" fontId="38" fillId="34" borderId="0" xfId="0" applyNumberFormat="1" applyFont="1" applyFill="1" applyBorder="1" applyAlignment="1" applyProtection="1">
      <alignment horizontal="left"/>
      <protection/>
    </xf>
    <xf numFmtId="177" fontId="37" fillId="34" borderId="0" xfId="0" applyNumberFormat="1" applyFont="1" applyFill="1" applyBorder="1" applyAlignment="1" applyProtection="1">
      <alignment/>
      <protection/>
    </xf>
    <xf numFmtId="1" fontId="10" fillId="34" borderId="32" xfId="0" applyNumberFormat="1" applyFont="1" applyFill="1" applyBorder="1" applyAlignment="1">
      <alignment/>
    </xf>
    <xf numFmtId="4" fontId="13" fillId="34" borderId="10" xfId="0" applyNumberFormat="1" applyFont="1" applyFill="1" applyBorder="1" applyAlignment="1" applyProtection="1">
      <alignment horizontal="left"/>
      <protection/>
    </xf>
    <xf numFmtId="172" fontId="34" fillId="34" borderId="48" xfId="0" applyFont="1" applyFill="1" applyBorder="1" applyAlignment="1">
      <alignment/>
    </xf>
    <xf numFmtId="1" fontId="34" fillId="34" borderId="48" xfId="0" applyNumberFormat="1" applyFont="1" applyFill="1" applyBorder="1" applyAlignment="1" applyProtection="1">
      <alignment horizontal="left"/>
      <protection/>
    </xf>
    <xf numFmtId="1" fontId="17" fillId="34" borderId="14" xfId="0" applyNumberFormat="1" applyFont="1" applyFill="1" applyBorder="1" applyAlignment="1" applyProtection="1">
      <alignment horizontal="left"/>
      <protection/>
    </xf>
    <xf numFmtId="1" fontId="17" fillId="34" borderId="16" xfId="0" applyNumberFormat="1" applyFont="1" applyFill="1" applyBorder="1" applyAlignment="1" applyProtection="1">
      <alignment/>
      <protection/>
    </xf>
    <xf numFmtId="1" fontId="33" fillId="34" borderId="0" xfId="0" applyNumberFormat="1" applyFont="1" applyFill="1" applyBorder="1" applyAlignment="1" applyProtection="1">
      <alignment horizontal="left"/>
      <protection/>
    </xf>
    <xf numFmtId="1" fontId="33" fillId="34" borderId="0" xfId="0" applyNumberFormat="1" applyFont="1" applyFill="1" applyBorder="1" applyAlignment="1" applyProtection="1">
      <alignment/>
      <protection/>
    </xf>
    <xf numFmtId="1" fontId="13" fillId="34" borderId="22" xfId="0" applyNumberFormat="1" applyFont="1" applyFill="1" applyBorder="1" applyAlignment="1" applyProtection="1">
      <alignment horizontal="left"/>
      <protection/>
    </xf>
    <xf numFmtId="1" fontId="10" fillId="34" borderId="0" xfId="0" applyNumberFormat="1" applyFont="1" applyFill="1" applyAlignment="1">
      <alignment/>
    </xf>
    <xf numFmtId="172" fontId="21" fillId="34" borderId="0" xfId="0" applyFont="1" applyFill="1" applyBorder="1" applyAlignment="1">
      <alignment/>
    </xf>
    <xf numFmtId="1" fontId="44" fillId="34" borderId="50" xfId="0" applyNumberFormat="1" applyFont="1" applyFill="1" applyBorder="1" applyAlignment="1" applyProtection="1">
      <alignment horizontal="left"/>
      <protection/>
    </xf>
    <xf numFmtId="1" fontId="44" fillId="34" borderId="51" xfId="0" applyNumberFormat="1" applyFont="1" applyFill="1" applyBorder="1" applyAlignment="1">
      <alignment/>
    </xf>
    <xf numFmtId="3" fontId="34" fillId="34" borderId="15" xfId="0" applyNumberFormat="1" applyFont="1" applyFill="1" applyBorder="1" applyAlignment="1" applyProtection="1">
      <alignment/>
      <protection/>
    </xf>
    <xf numFmtId="1" fontId="37" fillId="34" borderId="52" xfId="0" applyNumberFormat="1" applyFont="1" applyFill="1" applyBorder="1" applyAlignment="1" applyProtection="1">
      <alignment horizontal="left"/>
      <protection/>
    </xf>
    <xf numFmtId="3" fontId="37" fillId="34" borderId="53" xfId="0" applyNumberFormat="1" applyFont="1" applyFill="1" applyBorder="1" applyAlignment="1" applyProtection="1">
      <alignment/>
      <protection/>
    </xf>
    <xf numFmtId="1" fontId="37" fillId="34" borderId="30" xfId="0" applyNumberFormat="1" applyFont="1" applyFill="1" applyBorder="1" applyAlignment="1" applyProtection="1">
      <alignment horizontal="left"/>
      <protection/>
    </xf>
    <xf numFmtId="1" fontId="37" fillId="34" borderId="51" xfId="0" applyNumberFormat="1" applyFont="1" applyFill="1" applyBorder="1" applyAlignment="1" applyProtection="1">
      <alignment/>
      <protection/>
    </xf>
    <xf numFmtId="1" fontId="37" fillId="34" borderId="54" xfId="0" applyNumberFormat="1" applyFont="1" applyFill="1" applyBorder="1" applyAlignment="1" applyProtection="1">
      <alignment horizontal="left"/>
      <protection/>
    </xf>
    <xf numFmtId="3" fontId="37" fillId="34" borderId="55" xfId="0" applyNumberFormat="1" applyFont="1" applyFill="1" applyBorder="1" applyAlignment="1" applyProtection="1">
      <alignment/>
      <protection/>
    </xf>
    <xf numFmtId="1" fontId="37" fillId="34" borderId="51" xfId="0" applyNumberFormat="1" applyFont="1" applyFill="1" applyBorder="1" applyAlignment="1" applyProtection="1">
      <alignment horizontal="left"/>
      <protection/>
    </xf>
    <xf numFmtId="3" fontId="37" fillId="34" borderId="15" xfId="0" applyNumberFormat="1" applyFont="1" applyFill="1" applyBorder="1" applyAlignment="1" applyProtection="1">
      <alignment/>
      <protection/>
    </xf>
    <xf numFmtId="1" fontId="13" fillId="34" borderId="56" xfId="0" applyNumberFormat="1" applyFont="1" applyFill="1" applyBorder="1" applyAlignment="1" applyProtection="1">
      <alignment/>
      <protection/>
    </xf>
    <xf numFmtId="1" fontId="13" fillId="34" borderId="16" xfId="0" applyNumberFormat="1" applyFont="1" applyFill="1" applyBorder="1" applyAlignment="1" applyProtection="1">
      <alignment/>
      <protection/>
    </xf>
    <xf numFmtId="1" fontId="17" fillId="34" borderId="0" xfId="0" applyNumberFormat="1" applyFont="1" applyFill="1" applyAlignment="1" applyProtection="1">
      <alignment horizontal="left"/>
      <protection/>
    </xf>
    <xf numFmtId="1" fontId="13" fillId="34" borderId="0" xfId="0" applyNumberFormat="1" applyFont="1" applyFill="1" applyAlignment="1">
      <alignment/>
    </xf>
    <xf numFmtId="4" fontId="17" fillId="34" borderId="0" xfId="0" applyNumberFormat="1" applyFont="1" applyFill="1" applyAlignment="1" applyProtection="1">
      <alignment/>
      <protection/>
    </xf>
    <xf numFmtId="172" fontId="10" fillId="34" borderId="0" xfId="0" applyFont="1" applyFill="1" applyBorder="1" applyAlignment="1">
      <alignment/>
    </xf>
    <xf numFmtId="1" fontId="13" fillId="34" borderId="0" xfId="0" applyNumberFormat="1" applyFont="1" applyFill="1" applyBorder="1" applyAlignment="1" applyProtection="1">
      <alignment/>
      <protection/>
    </xf>
    <xf numFmtId="4" fontId="13" fillId="34" borderId="0" xfId="0" applyNumberFormat="1" applyFont="1" applyFill="1" applyBorder="1" applyAlignment="1" applyProtection="1">
      <alignment/>
      <protection/>
    </xf>
    <xf numFmtId="1" fontId="12" fillId="34" borderId="0" xfId="0" applyNumberFormat="1" applyFont="1" applyFill="1" applyBorder="1" applyAlignment="1">
      <alignment/>
    </xf>
    <xf numFmtId="1" fontId="13" fillId="34" borderId="0" xfId="0" applyNumberFormat="1" applyFont="1" applyFill="1" applyAlignment="1" applyProtection="1">
      <alignment horizontal="left"/>
      <protection/>
    </xf>
    <xf numFmtId="1" fontId="13" fillId="34" borderId="22" xfId="0" applyNumberFormat="1" applyFont="1" applyFill="1" applyBorder="1" applyAlignment="1">
      <alignment/>
    </xf>
    <xf numFmtId="4" fontId="34" fillId="34" borderId="24" xfId="0" applyNumberFormat="1" applyFont="1" applyFill="1" applyBorder="1" applyAlignment="1" applyProtection="1">
      <alignment horizontal="center"/>
      <protection/>
    </xf>
    <xf numFmtId="172" fontId="0" fillId="34" borderId="0" xfId="0" applyFill="1" applyBorder="1" applyAlignment="1">
      <alignment/>
    </xf>
    <xf numFmtId="1" fontId="13" fillId="34" borderId="32" xfId="0" applyNumberFormat="1" applyFont="1" applyFill="1" applyBorder="1" applyAlignment="1" applyProtection="1">
      <alignment horizontal="left"/>
      <protection/>
    </xf>
    <xf numFmtId="1" fontId="14" fillId="34" borderId="0" xfId="0" applyNumberFormat="1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1" fontId="34" fillId="34" borderId="57" xfId="0" applyNumberFormat="1" applyFont="1" applyFill="1" applyBorder="1" applyAlignment="1" applyProtection="1">
      <alignment horizontal="left"/>
      <protection/>
    </xf>
    <xf numFmtId="4" fontId="34" fillId="34" borderId="49" xfId="0" applyNumberFormat="1" applyFont="1" applyFill="1" applyBorder="1" applyAlignment="1" applyProtection="1">
      <alignment horizontal="center"/>
      <protection/>
    </xf>
    <xf numFmtId="3" fontId="34" fillId="34" borderId="49" xfId="0" applyNumberFormat="1" applyFont="1" applyFill="1" applyBorder="1" applyAlignment="1" applyProtection="1">
      <alignment/>
      <protection/>
    </xf>
    <xf numFmtId="172" fontId="34" fillId="34" borderId="13" xfId="0" applyFont="1" applyFill="1" applyBorder="1" applyAlignment="1">
      <alignment/>
    </xf>
    <xf numFmtId="1" fontId="34" fillId="34" borderId="13" xfId="0" applyNumberFormat="1" applyFont="1" applyFill="1" applyBorder="1" applyAlignment="1">
      <alignment/>
    </xf>
    <xf numFmtId="3" fontId="34" fillId="34" borderId="58" xfId="0" applyNumberFormat="1" applyFont="1" applyFill="1" applyBorder="1" applyAlignment="1" applyProtection="1">
      <alignment/>
      <protection/>
    </xf>
    <xf numFmtId="1" fontId="13" fillId="34" borderId="32" xfId="0" applyNumberFormat="1" applyFont="1" applyFill="1" applyBorder="1" applyAlignment="1">
      <alignment/>
    </xf>
    <xf numFmtId="3" fontId="37" fillId="34" borderId="58" xfId="0" applyNumberFormat="1" applyFont="1" applyFill="1" applyBorder="1" applyAlignment="1" applyProtection="1">
      <alignment/>
      <protection/>
    </xf>
    <xf numFmtId="1" fontId="37" fillId="34" borderId="13" xfId="0" applyNumberFormat="1" applyFont="1" applyFill="1" applyBorder="1" applyAlignment="1">
      <alignment/>
    </xf>
    <xf numFmtId="1" fontId="37" fillId="34" borderId="0" xfId="0" applyNumberFormat="1" applyFont="1" applyFill="1" applyBorder="1" applyAlignment="1">
      <alignment/>
    </xf>
    <xf numFmtId="3" fontId="37" fillId="34" borderId="10" xfId="0" applyNumberFormat="1" applyFont="1" applyFill="1" applyBorder="1" applyAlignment="1" applyProtection="1">
      <alignment/>
      <protection/>
    </xf>
    <xf numFmtId="1" fontId="37" fillId="34" borderId="32" xfId="0" applyNumberFormat="1" applyFont="1" applyFill="1" applyBorder="1" applyAlignment="1">
      <alignment/>
    </xf>
    <xf numFmtId="172" fontId="46" fillId="34" borderId="13" xfId="0" applyFont="1" applyFill="1" applyBorder="1" applyAlignment="1">
      <alignment/>
    </xf>
    <xf numFmtId="3" fontId="46" fillId="34" borderId="10" xfId="0" applyNumberFormat="1" applyFont="1" applyFill="1" applyBorder="1" applyAlignment="1" applyProtection="1">
      <alignment/>
      <protection/>
    </xf>
    <xf numFmtId="3" fontId="37" fillId="34" borderId="10" xfId="55" applyNumberFormat="1" applyFont="1" applyFill="1" applyBorder="1" applyAlignment="1">
      <alignment/>
    </xf>
    <xf numFmtId="1" fontId="37" fillId="34" borderId="32" xfId="0" applyNumberFormat="1" applyFont="1" applyFill="1" applyBorder="1" applyAlignment="1" applyProtection="1">
      <alignment horizontal="left"/>
      <protection/>
    </xf>
    <xf numFmtId="1" fontId="37" fillId="34" borderId="13" xfId="0" applyNumberFormat="1" applyFont="1" applyFill="1" applyBorder="1" applyAlignment="1" applyProtection="1">
      <alignment horizontal="left"/>
      <protection/>
    </xf>
    <xf numFmtId="4" fontId="13" fillId="34" borderId="0" xfId="0" applyNumberFormat="1" applyFont="1" applyFill="1" applyAlignment="1">
      <alignment/>
    </xf>
    <xf numFmtId="1" fontId="34" fillId="34" borderId="17" xfId="0" applyNumberFormat="1" applyFont="1" applyFill="1" applyBorder="1" applyAlignment="1" applyProtection="1">
      <alignment/>
      <protection/>
    </xf>
    <xf numFmtId="172" fontId="6" fillId="34" borderId="0" xfId="0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172" fontId="6" fillId="34" borderId="16" xfId="0" applyFont="1" applyFill="1" applyBorder="1" applyAlignment="1">
      <alignment/>
    </xf>
    <xf numFmtId="1" fontId="34" fillId="34" borderId="29" xfId="0" applyNumberFormat="1" applyFont="1" applyFill="1" applyBorder="1" applyAlignment="1">
      <alignment/>
    </xf>
    <xf numFmtId="4" fontId="9" fillId="34" borderId="33" xfId="0" applyNumberFormat="1" applyFont="1" applyFill="1" applyBorder="1" applyAlignment="1">
      <alignment/>
    </xf>
    <xf numFmtId="1" fontId="34" fillId="34" borderId="14" xfId="0" applyNumberFormat="1" applyFont="1" applyFill="1" applyBorder="1" applyAlignment="1">
      <alignment/>
    </xf>
    <xf numFmtId="1" fontId="37" fillId="34" borderId="16" xfId="0" applyNumberFormat="1" applyFont="1" applyFill="1" applyBorder="1" applyAlignment="1" applyProtection="1">
      <alignment horizontal="left"/>
      <protection/>
    </xf>
    <xf numFmtId="1" fontId="37" fillId="34" borderId="16" xfId="0" applyNumberFormat="1" applyFont="1" applyFill="1" applyBorder="1" applyAlignment="1">
      <alignment/>
    </xf>
    <xf numFmtId="1" fontId="34" fillId="34" borderId="44" xfId="0" applyNumberFormat="1" applyFont="1" applyFill="1" applyBorder="1" applyAlignment="1" applyProtection="1">
      <alignment horizontal="left"/>
      <protection/>
    </xf>
    <xf numFmtId="4" fontId="44" fillId="34" borderId="33" xfId="0" applyNumberFormat="1" applyFont="1" applyFill="1" applyBorder="1" applyAlignment="1" applyProtection="1">
      <alignment horizontal="center"/>
      <protection/>
    </xf>
    <xf numFmtId="172" fontId="34" fillId="34" borderId="18" xfId="0" applyFont="1" applyFill="1" applyBorder="1" applyAlignment="1">
      <alignment/>
    </xf>
    <xf numFmtId="3" fontId="34" fillId="34" borderId="10" xfId="0" applyNumberFormat="1" applyFont="1" applyFill="1" applyBorder="1" applyAlignment="1">
      <alignment/>
    </xf>
    <xf numFmtId="3" fontId="34" fillId="34" borderId="11" xfId="0" applyNumberFormat="1" applyFont="1" applyFill="1" applyBorder="1" applyAlignment="1">
      <alignment/>
    </xf>
    <xf numFmtId="1" fontId="37" fillId="34" borderId="31" xfId="0" applyNumberFormat="1" applyFont="1" applyFill="1" applyBorder="1" applyAlignment="1" applyProtection="1">
      <alignment/>
      <protection/>
    </xf>
    <xf numFmtId="3" fontId="37" fillId="34" borderId="24" xfId="0" applyNumberFormat="1" applyFont="1" applyFill="1" applyBorder="1" applyAlignment="1" applyProtection="1">
      <alignment/>
      <protection/>
    </xf>
    <xf numFmtId="1" fontId="13" fillId="34" borderId="0" xfId="0" applyNumberFormat="1" applyFont="1" applyFill="1" applyBorder="1" applyAlignment="1">
      <alignment/>
    </xf>
    <xf numFmtId="1" fontId="34" fillId="34" borderId="40" xfId="0" applyNumberFormat="1" applyFont="1" applyFill="1" applyBorder="1" applyAlignment="1" applyProtection="1">
      <alignment horizontal="right"/>
      <protection/>
    </xf>
    <xf numFmtId="1" fontId="14" fillId="34" borderId="0" xfId="0" applyNumberFormat="1" applyFont="1" applyFill="1" applyBorder="1" applyAlignment="1" applyProtection="1">
      <alignment horizontal="left"/>
      <protection/>
    </xf>
    <xf numFmtId="1" fontId="34" fillId="34" borderId="17" xfId="0" applyNumberFormat="1" applyFont="1" applyFill="1" applyBorder="1" applyAlignment="1" applyProtection="1">
      <alignment horizontal="left"/>
      <protection/>
    </xf>
    <xf numFmtId="1" fontId="37" fillId="34" borderId="19" xfId="0" applyNumberFormat="1" applyFont="1" applyFill="1" applyBorder="1" applyAlignment="1" applyProtection="1">
      <alignment horizontal="left"/>
      <protection/>
    </xf>
    <xf numFmtId="1" fontId="38" fillId="34" borderId="17" xfId="0" applyNumberFormat="1" applyFont="1" applyFill="1" applyBorder="1" applyAlignment="1" applyProtection="1">
      <alignment horizontal="left"/>
      <protection/>
    </xf>
    <xf numFmtId="1" fontId="38" fillId="34" borderId="19" xfId="0" applyNumberFormat="1" applyFont="1" applyFill="1" applyBorder="1" applyAlignment="1" applyProtection="1">
      <alignment horizontal="left"/>
      <protection/>
    </xf>
    <xf numFmtId="1" fontId="37" fillId="34" borderId="14" xfId="0" applyNumberFormat="1" applyFont="1" applyFill="1" applyBorder="1" applyAlignment="1" applyProtection="1">
      <alignment horizontal="left"/>
      <protection/>
    </xf>
    <xf numFmtId="4" fontId="37" fillId="34" borderId="11" xfId="0" applyNumberFormat="1" applyFont="1" applyFill="1" applyBorder="1" applyAlignment="1">
      <alignment/>
    </xf>
    <xf numFmtId="1" fontId="54" fillId="34" borderId="19" xfId="0" applyNumberFormat="1" applyFont="1" applyFill="1" applyBorder="1" applyAlignment="1" applyProtection="1">
      <alignment horizontal="left"/>
      <protection/>
    </xf>
    <xf numFmtId="1" fontId="37" fillId="34" borderId="56" xfId="0" applyNumberFormat="1" applyFont="1" applyFill="1" applyBorder="1" applyAlignment="1" applyProtection="1">
      <alignment horizontal="left"/>
      <protection/>
    </xf>
    <xf numFmtId="4" fontId="37" fillId="34" borderId="59" xfId="0" applyNumberFormat="1" applyFont="1" applyFill="1" applyBorder="1" applyAlignment="1">
      <alignment/>
    </xf>
    <xf numFmtId="1" fontId="54" fillId="34" borderId="13" xfId="0" applyNumberFormat="1" applyFont="1" applyFill="1" applyBorder="1" applyAlignment="1" applyProtection="1">
      <alignment horizontal="left"/>
      <protection/>
    </xf>
    <xf numFmtId="1" fontId="54" fillId="34" borderId="14" xfId="0" applyNumberFormat="1" applyFont="1" applyFill="1" applyBorder="1" applyAlignment="1" applyProtection="1">
      <alignment horizontal="left"/>
      <protection/>
    </xf>
    <xf numFmtId="1" fontId="38" fillId="34" borderId="13" xfId="0" applyNumberFormat="1" applyFont="1" applyFill="1" applyBorder="1" applyAlignment="1" applyProtection="1">
      <alignment horizontal="left"/>
      <protection/>
    </xf>
    <xf numFmtId="1" fontId="38" fillId="34" borderId="14" xfId="0" applyNumberFormat="1" applyFont="1" applyFill="1" applyBorder="1" applyAlignment="1" applyProtection="1">
      <alignment horizontal="left"/>
      <protection/>
    </xf>
    <xf numFmtId="3" fontId="37" fillId="34" borderId="11" xfId="0" applyNumberFormat="1" applyFont="1" applyFill="1" applyBorder="1" applyAlignment="1">
      <alignment/>
    </xf>
    <xf numFmtId="1" fontId="16" fillId="34" borderId="13" xfId="0" applyNumberFormat="1" applyFont="1" applyFill="1" applyBorder="1" applyAlignment="1">
      <alignment/>
    </xf>
    <xf numFmtId="172" fontId="37" fillId="34" borderId="13" xfId="0" applyFont="1" applyFill="1" applyBorder="1" applyAlignment="1">
      <alignment/>
    </xf>
    <xf numFmtId="1" fontId="38" fillId="34" borderId="32" xfId="0" applyNumberFormat="1" applyFont="1" applyFill="1" applyBorder="1" applyAlignment="1" applyProtection="1">
      <alignment horizontal="left"/>
      <protection/>
    </xf>
    <xf numFmtId="3" fontId="37" fillId="34" borderId="0" xfId="0" applyNumberFormat="1" applyFont="1" applyFill="1" applyBorder="1" applyAlignment="1" applyProtection="1">
      <alignment/>
      <protection/>
    </xf>
    <xf numFmtId="1" fontId="20" fillId="34" borderId="0" xfId="0" applyNumberFormat="1" applyFont="1" applyFill="1" applyAlignment="1">
      <alignment/>
    </xf>
    <xf numFmtId="3" fontId="37" fillId="34" borderId="10" xfId="0" applyNumberFormat="1" applyFont="1" applyFill="1" applyBorder="1" applyAlignment="1">
      <alignment/>
    </xf>
    <xf numFmtId="1" fontId="27" fillId="34" borderId="0" xfId="0" applyNumberFormat="1" applyFont="1" applyFill="1" applyAlignment="1">
      <alignment/>
    </xf>
    <xf numFmtId="172" fontId="10" fillId="34" borderId="32" xfId="0" applyFont="1" applyFill="1" applyBorder="1" applyAlignment="1">
      <alignment/>
    </xf>
    <xf numFmtId="172" fontId="10" fillId="34" borderId="0" xfId="0" applyFont="1" applyFill="1" applyBorder="1" applyAlignment="1">
      <alignment horizontal="center"/>
    </xf>
    <xf numFmtId="172" fontId="10" fillId="34" borderId="10" xfId="0" applyFont="1" applyFill="1" applyBorder="1" applyAlignment="1">
      <alignment/>
    </xf>
    <xf numFmtId="1" fontId="37" fillId="34" borderId="57" xfId="0" applyNumberFormat="1" applyFont="1" applyFill="1" applyBorder="1" applyAlignment="1" applyProtection="1">
      <alignment horizontal="left"/>
      <protection/>
    </xf>
    <xf numFmtId="1" fontId="37" fillId="34" borderId="22" xfId="0" applyNumberFormat="1" applyFont="1" applyFill="1" applyBorder="1" applyAlignment="1">
      <alignment/>
    </xf>
    <xf numFmtId="1" fontId="13" fillId="34" borderId="16" xfId="0" applyNumberFormat="1" applyFont="1" applyFill="1" applyBorder="1" applyAlignment="1">
      <alignment/>
    </xf>
    <xf numFmtId="1" fontId="36" fillId="34" borderId="16" xfId="0" applyNumberFormat="1" applyFont="1" applyFill="1" applyBorder="1" applyAlignment="1">
      <alignment/>
    </xf>
    <xf numFmtId="1" fontId="36" fillId="34" borderId="0" xfId="0" applyNumberFormat="1" applyFont="1" applyFill="1" applyBorder="1" applyAlignment="1">
      <alignment/>
    </xf>
    <xf numFmtId="4" fontId="36" fillId="34" borderId="0" xfId="0" applyNumberFormat="1" applyFont="1" applyFill="1" applyBorder="1" applyAlignment="1">
      <alignment/>
    </xf>
    <xf numFmtId="172" fontId="36" fillId="34" borderId="0" xfId="0" applyFont="1" applyFill="1" applyBorder="1" applyAlignment="1">
      <alignment/>
    </xf>
    <xf numFmtId="1" fontId="24" fillId="34" borderId="0" xfId="0" applyNumberFormat="1" applyFont="1" applyFill="1" applyBorder="1" applyAlignment="1">
      <alignment/>
    </xf>
    <xf numFmtId="1" fontId="29" fillId="34" borderId="13" xfId="0" applyNumberFormat="1" applyFont="1" applyFill="1" applyBorder="1" applyAlignment="1">
      <alignment/>
    </xf>
    <xf numFmtId="1" fontId="30" fillId="34" borderId="0" xfId="0" applyNumberFormat="1" applyFont="1" applyFill="1" applyBorder="1" applyAlignment="1">
      <alignment/>
    </xf>
    <xf numFmtId="1" fontId="51" fillId="34" borderId="0" xfId="0" applyNumberFormat="1" applyFont="1" applyFill="1" applyBorder="1" applyAlignment="1" applyProtection="1">
      <alignment horizontal="left"/>
      <protection/>
    </xf>
    <xf numFmtId="1" fontId="51" fillId="34" borderId="0" xfId="0" applyNumberFormat="1" applyFont="1" applyFill="1" applyBorder="1" applyAlignment="1">
      <alignment/>
    </xf>
    <xf numFmtId="172" fontId="45" fillId="34" borderId="0" xfId="0" applyFont="1" applyFill="1" applyBorder="1" applyAlignment="1">
      <alignment/>
    </xf>
    <xf numFmtId="1" fontId="37" fillId="34" borderId="0" xfId="0" applyNumberFormat="1" applyFont="1" applyFill="1" applyBorder="1" applyAlignment="1" applyProtection="1">
      <alignment horizontal="center"/>
      <protection/>
    </xf>
    <xf numFmtId="4" fontId="37" fillId="34" borderId="0" xfId="0" applyNumberFormat="1" applyFont="1" applyFill="1" applyBorder="1" applyAlignment="1">
      <alignment horizontal="center"/>
    </xf>
    <xf numFmtId="172" fontId="47" fillId="34" borderId="43" xfId="0" applyFont="1" applyFill="1" applyBorder="1" applyAlignment="1">
      <alignment/>
    </xf>
    <xf numFmtId="1" fontId="37" fillId="34" borderId="43" xfId="0" applyNumberFormat="1" applyFont="1" applyFill="1" applyBorder="1" applyAlignment="1">
      <alignment/>
    </xf>
    <xf numFmtId="9" fontId="37" fillId="34" borderId="43" xfId="48" applyNumberFormat="1" applyFont="1" applyFill="1" applyBorder="1" applyAlignment="1">
      <alignment horizontal="center"/>
    </xf>
    <xf numFmtId="9" fontId="47" fillId="34" borderId="43" xfId="0" applyNumberFormat="1" applyFont="1" applyFill="1" applyBorder="1" applyAlignment="1">
      <alignment horizontal="center"/>
    </xf>
    <xf numFmtId="172" fontId="47" fillId="34" borderId="22" xfId="0" applyFont="1" applyFill="1" applyBorder="1" applyAlignment="1">
      <alignment/>
    </xf>
    <xf numFmtId="9" fontId="37" fillId="34" borderId="22" xfId="0" applyNumberFormat="1" applyFont="1" applyFill="1" applyBorder="1" applyAlignment="1">
      <alignment horizontal="center"/>
    </xf>
    <xf numFmtId="9" fontId="37" fillId="34" borderId="43" xfId="0" applyNumberFormat="1" applyFont="1" applyFill="1" applyBorder="1" applyAlignment="1">
      <alignment horizontal="center"/>
    </xf>
    <xf numFmtId="4" fontId="13" fillId="34" borderId="0" xfId="0" applyNumberFormat="1" applyFont="1" applyFill="1" applyBorder="1" applyAlignment="1" applyProtection="1">
      <alignment horizontal="center"/>
      <protection/>
    </xf>
    <xf numFmtId="9" fontId="10" fillId="34" borderId="0" xfId="0" applyNumberFormat="1" applyFont="1" applyFill="1" applyBorder="1" applyAlignment="1">
      <alignment horizontal="center"/>
    </xf>
    <xf numFmtId="172" fontId="51" fillId="34" borderId="0" xfId="0" applyFont="1" applyFill="1" applyBorder="1" applyAlignment="1">
      <alignment/>
    </xf>
    <xf numFmtId="1" fontId="52" fillId="34" borderId="0" xfId="0" applyNumberFormat="1" applyFont="1" applyFill="1" applyBorder="1" applyAlignment="1">
      <alignment/>
    </xf>
    <xf numFmtId="9" fontId="17" fillId="34" borderId="0" xfId="0" applyNumberFormat="1" applyFont="1" applyFill="1" applyBorder="1" applyAlignment="1">
      <alignment horizontal="center"/>
    </xf>
    <xf numFmtId="1" fontId="53" fillId="34" borderId="0" xfId="0" applyNumberFormat="1" applyFont="1" applyFill="1" applyBorder="1" applyAlignment="1">
      <alignment/>
    </xf>
    <xf numFmtId="1" fontId="37" fillId="34" borderId="43" xfId="0" applyNumberFormat="1" applyFont="1" applyFill="1" applyBorder="1" applyAlignment="1" applyProtection="1">
      <alignment horizontal="left"/>
      <protection/>
    </xf>
    <xf numFmtId="1" fontId="29" fillId="34" borderId="14" xfId="0" applyNumberFormat="1" applyFont="1" applyFill="1" applyBorder="1" applyAlignment="1">
      <alignment/>
    </xf>
    <xf numFmtId="172" fontId="10" fillId="34" borderId="16" xfId="0" applyFont="1" applyFill="1" applyBorder="1" applyAlignment="1">
      <alignment/>
    </xf>
    <xf numFmtId="172" fontId="47" fillId="34" borderId="16" xfId="0" applyFont="1" applyFill="1" applyBorder="1" applyAlignment="1">
      <alignment/>
    </xf>
    <xf numFmtId="9" fontId="37" fillId="34" borderId="16" xfId="48" applyNumberFormat="1" applyFont="1" applyFill="1" applyBorder="1" applyAlignment="1">
      <alignment horizontal="center"/>
    </xf>
    <xf numFmtId="172" fontId="0" fillId="35" borderId="0" xfId="0" applyFill="1" applyBorder="1" applyAlignment="1">
      <alignment/>
    </xf>
    <xf numFmtId="1" fontId="10" fillId="35" borderId="0" xfId="0" applyNumberFormat="1" applyFont="1" applyFill="1" applyBorder="1" applyAlignment="1">
      <alignment/>
    </xf>
    <xf numFmtId="4" fontId="10" fillId="35" borderId="0" xfId="0" applyNumberFormat="1" applyFont="1" applyFill="1" applyBorder="1" applyAlignment="1">
      <alignment/>
    </xf>
    <xf numFmtId="172" fontId="0" fillId="35" borderId="0" xfId="0" applyFill="1" applyAlignment="1">
      <alignment/>
    </xf>
    <xf numFmtId="1" fontId="12" fillId="35" borderId="0" xfId="0" applyNumberFormat="1" applyFont="1" applyFill="1" applyAlignment="1">
      <alignment/>
    </xf>
    <xf numFmtId="172" fontId="0" fillId="35" borderId="16" xfId="0" applyFill="1" applyBorder="1" applyAlignment="1">
      <alignment/>
    </xf>
    <xf numFmtId="4" fontId="9" fillId="35" borderId="0" xfId="0" applyNumberFormat="1" applyFont="1" applyFill="1" applyAlignment="1">
      <alignment horizontal="center"/>
    </xf>
    <xf numFmtId="172" fontId="36" fillId="35" borderId="28" xfId="0" applyFont="1" applyFill="1" applyBorder="1" applyAlignment="1">
      <alignment/>
    </xf>
    <xf numFmtId="172" fontId="36" fillId="35" borderId="29" xfId="0" applyFont="1" applyFill="1" applyBorder="1" applyAlignment="1">
      <alignment/>
    </xf>
    <xf numFmtId="172" fontId="24" fillId="35" borderId="29" xfId="0" applyFont="1" applyFill="1" applyBorder="1" applyAlignment="1">
      <alignment horizontal="center"/>
    </xf>
    <xf numFmtId="172" fontId="24" fillId="35" borderId="29" xfId="0" applyFont="1" applyFill="1" applyBorder="1" applyAlignment="1">
      <alignment/>
    </xf>
    <xf numFmtId="172" fontId="36" fillId="35" borderId="33" xfId="0" applyFont="1" applyFill="1" applyBorder="1" applyAlignment="1">
      <alignment/>
    </xf>
    <xf numFmtId="1" fontId="34" fillId="35" borderId="13" xfId="0" applyNumberFormat="1" applyFont="1" applyFill="1" applyBorder="1" applyAlignment="1" applyProtection="1">
      <alignment horizontal="left"/>
      <protection/>
    </xf>
    <xf numFmtId="4" fontId="34" fillId="35" borderId="33" xfId="0" applyNumberFormat="1" applyFont="1" applyFill="1" applyBorder="1" applyAlignment="1" applyProtection="1">
      <alignment horizontal="center"/>
      <protection/>
    </xf>
    <xf numFmtId="1" fontId="34" fillId="35" borderId="47" xfId="0" applyNumberFormat="1" applyFont="1" applyFill="1" applyBorder="1" applyAlignment="1" applyProtection="1">
      <alignment horizontal="left"/>
      <protection/>
    </xf>
    <xf numFmtId="3" fontId="34" fillId="35" borderId="10" xfId="0" applyNumberFormat="1" applyFont="1" applyFill="1" applyBorder="1" applyAlignment="1" applyProtection="1">
      <alignment/>
      <protection/>
    </xf>
    <xf numFmtId="1" fontId="34" fillId="35" borderId="48" xfId="0" applyNumberFormat="1" applyFont="1" applyFill="1" applyBorder="1" applyAlignment="1">
      <alignment/>
    </xf>
    <xf numFmtId="1" fontId="34" fillId="35" borderId="0" xfId="0" applyNumberFormat="1" applyFont="1" applyFill="1" applyBorder="1" applyAlignment="1">
      <alignment/>
    </xf>
    <xf numFmtId="1" fontId="37" fillId="35" borderId="47" xfId="0" applyNumberFormat="1" applyFont="1" applyFill="1" applyBorder="1" applyAlignment="1" applyProtection="1">
      <alignment horizontal="left"/>
      <protection/>
    </xf>
    <xf numFmtId="3" fontId="37" fillId="35" borderId="49" xfId="0" applyNumberFormat="1" applyFont="1" applyFill="1" applyBorder="1" applyAlignment="1" applyProtection="1">
      <alignment/>
      <protection/>
    </xf>
    <xf numFmtId="1" fontId="37" fillId="35" borderId="48" xfId="0" applyNumberFormat="1" applyFont="1" applyFill="1" applyBorder="1" applyAlignment="1" applyProtection="1">
      <alignment horizontal="left"/>
      <protection/>
    </xf>
    <xf numFmtId="1" fontId="37" fillId="35" borderId="0" xfId="0" applyNumberFormat="1" applyFont="1" applyFill="1" applyBorder="1" applyAlignment="1" applyProtection="1">
      <alignment/>
      <protection/>
    </xf>
    <xf numFmtId="1" fontId="37" fillId="35" borderId="35" xfId="0" applyNumberFormat="1" applyFont="1" applyFill="1" applyBorder="1" applyAlignment="1" applyProtection="1">
      <alignment horizontal="left"/>
      <protection/>
    </xf>
    <xf numFmtId="3" fontId="37" fillId="35" borderId="11" xfId="0" applyNumberFormat="1" applyFont="1" applyFill="1" applyBorder="1" applyAlignment="1" applyProtection="1">
      <alignment/>
      <protection/>
    </xf>
    <xf numFmtId="1" fontId="38" fillId="35" borderId="0" xfId="0" applyNumberFormat="1" applyFont="1" applyFill="1" applyBorder="1" applyAlignment="1" applyProtection="1">
      <alignment horizontal="left"/>
      <protection/>
    </xf>
    <xf numFmtId="177" fontId="37" fillId="35" borderId="0" xfId="0" applyNumberFormat="1" applyFont="1" applyFill="1" applyBorder="1" applyAlignment="1" applyProtection="1">
      <alignment/>
      <protection/>
    </xf>
    <xf numFmtId="172" fontId="0" fillId="35" borderId="29" xfId="0" applyFill="1" applyBorder="1" applyAlignment="1">
      <alignment/>
    </xf>
    <xf numFmtId="172" fontId="0" fillId="35" borderId="33" xfId="0" applyFill="1" applyBorder="1" applyAlignment="1">
      <alignment/>
    </xf>
    <xf numFmtId="1" fontId="13" fillId="35" borderId="0" xfId="0" applyNumberFormat="1" applyFont="1" applyFill="1" applyBorder="1" applyAlignment="1" applyProtection="1">
      <alignment horizontal="left"/>
      <protection/>
    </xf>
    <xf numFmtId="4" fontId="13" fillId="35" borderId="10" xfId="0" applyNumberFormat="1" applyFont="1" applyFill="1" applyBorder="1" applyAlignment="1" applyProtection="1">
      <alignment horizontal="left"/>
      <protection/>
    </xf>
    <xf numFmtId="172" fontId="34" fillId="35" borderId="48" xfId="0" applyFont="1" applyFill="1" applyBorder="1" applyAlignment="1">
      <alignment/>
    </xf>
    <xf numFmtId="1" fontId="34" fillId="35" borderId="48" xfId="0" applyNumberFormat="1" applyFont="1" applyFill="1" applyBorder="1" applyAlignment="1" applyProtection="1">
      <alignment horizontal="left"/>
      <protection/>
    </xf>
    <xf numFmtId="1" fontId="17" fillId="35" borderId="14" xfId="0" applyNumberFormat="1" applyFont="1" applyFill="1" applyBorder="1" applyAlignment="1" applyProtection="1">
      <alignment horizontal="left"/>
      <protection/>
    </xf>
    <xf numFmtId="1" fontId="17" fillId="35" borderId="16" xfId="0" applyNumberFormat="1" applyFont="1" applyFill="1" applyBorder="1" applyAlignment="1" applyProtection="1">
      <alignment/>
      <protection/>
    </xf>
    <xf numFmtId="4" fontId="18" fillId="35" borderId="11" xfId="0" applyNumberFormat="1" applyFont="1" applyFill="1" applyBorder="1" applyAlignment="1" applyProtection="1">
      <alignment/>
      <protection/>
    </xf>
    <xf numFmtId="1" fontId="17" fillId="35" borderId="0" xfId="0" applyNumberFormat="1" applyFont="1" applyFill="1" applyAlignment="1" applyProtection="1">
      <alignment/>
      <protection/>
    </xf>
    <xf numFmtId="1" fontId="12" fillId="35" borderId="16" xfId="0" applyNumberFormat="1" applyFont="1" applyFill="1" applyBorder="1" applyAlignment="1" applyProtection="1">
      <alignment horizontal="left"/>
      <protection/>
    </xf>
    <xf numFmtId="1" fontId="12" fillId="35" borderId="0" xfId="0" applyNumberFormat="1" applyFont="1" applyFill="1" applyBorder="1" applyAlignment="1" applyProtection="1">
      <alignment horizontal="left"/>
      <protection/>
    </xf>
    <xf numFmtId="4" fontId="9" fillId="35" borderId="0" xfId="0" applyNumberFormat="1" applyFont="1" applyFill="1" applyBorder="1" applyAlignment="1">
      <alignment horizontal="center"/>
    </xf>
    <xf numFmtId="1" fontId="36" fillId="35" borderId="28" xfId="0" applyNumberFormat="1" applyFont="1" applyFill="1" applyBorder="1" applyAlignment="1">
      <alignment/>
    </xf>
    <xf numFmtId="1" fontId="24" fillId="35" borderId="29" xfId="0" applyNumberFormat="1" applyFont="1" applyFill="1" applyBorder="1" applyAlignment="1" applyProtection="1">
      <alignment horizontal="center"/>
      <protection/>
    </xf>
    <xf numFmtId="1" fontId="36" fillId="35" borderId="29" xfId="0" applyNumberFormat="1" applyFont="1" applyFill="1" applyBorder="1" applyAlignment="1" applyProtection="1">
      <alignment horizontal="centerContinuous"/>
      <protection/>
    </xf>
    <xf numFmtId="2" fontId="36" fillId="35" borderId="29" xfId="0" applyNumberFormat="1" applyFont="1" applyFill="1" applyBorder="1" applyAlignment="1" applyProtection="1">
      <alignment horizontal="left"/>
      <protection/>
    </xf>
    <xf numFmtId="1" fontId="36" fillId="35" borderId="28" xfId="0" applyNumberFormat="1" applyFont="1" applyFill="1" applyBorder="1" applyAlignment="1" applyProtection="1">
      <alignment horizontal="left"/>
      <protection/>
    </xf>
    <xf numFmtId="1" fontId="43" fillId="35" borderId="29" xfId="0" applyNumberFormat="1" applyFont="1" applyFill="1" applyBorder="1" applyAlignment="1" applyProtection="1">
      <alignment horizontal="left"/>
      <protection/>
    </xf>
    <xf numFmtId="172" fontId="36" fillId="35" borderId="33" xfId="0" applyFont="1" applyFill="1" applyBorder="1" applyAlignment="1">
      <alignment horizontal="right"/>
    </xf>
    <xf numFmtId="1" fontId="13" fillId="35" borderId="22" xfId="0" applyNumberFormat="1" applyFont="1" applyFill="1" applyBorder="1" applyAlignment="1" applyProtection="1">
      <alignment horizontal="left"/>
      <protection/>
    </xf>
    <xf numFmtId="1" fontId="10" fillId="35" borderId="0" xfId="0" applyNumberFormat="1" applyFont="1" applyFill="1" applyAlignment="1">
      <alignment/>
    </xf>
    <xf numFmtId="172" fontId="21" fillId="35" borderId="0" xfId="0" applyFont="1" applyFill="1" applyBorder="1" applyAlignment="1">
      <alignment/>
    </xf>
    <xf numFmtId="1" fontId="44" fillId="35" borderId="50" xfId="0" applyNumberFormat="1" applyFont="1" applyFill="1" applyBorder="1" applyAlignment="1" applyProtection="1">
      <alignment horizontal="left"/>
      <protection/>
    </xf>
    <xf numFmtId="3" fontId="34" fillId="35" borderId="15" xfId="0" applyNumberFormat="1" applyFont="1" applyFill="1" applyBorder="1" applyAlignment="1" applyProtection="1">
      <alignment/>
      <protection/>
    </xf>
    <xf numFmtId="1" fontId="37" fillId="35" borderId="52" xfId="0" applyNumberFormat="1" applyFont="1" applyFill="1" applyBorder="1" applyAlignment="1" applyProtection="1">
      <alignment horizontal="left"/>
      <protection/>
    </xf>
    <xf numFmtId="3" fontId="37" fillId="35" borderId="53" xfId="0" applyNumberFormat="1" applyFont="1" applyFill="1" applyBorder="1" applyAlignment="1" applyProtection="1">
      <alignment/>
      <protection/>
    </xf>
    <xf numFmtId="1" fontId="37" fillId="35" borderId="30" xfId="0" applyNumberFormat="1" applyFont="1" applyFill="1" applyBorder="1" applyAlignment="1" applyProtection="1">
      <alignment horizontal="left"/>
      <protection/>
    </xf>
    <xf numFmtId="1" fontId="37" fillId="35" borderId="51" xfId="0" applyNumberFormat="1" applyFont="1" applyFill="1" applyBorder="1" applyAlignment="1" applyProtection="1">
      <alignment/>
      <protection/>
    </xf>
    <xf numFmtId="1" fontId="37" fillId="35" borderId="54" xfId="0" applyNumberFormat="1" applyFont="1" applyFill="1" applyBorder="1" applyAlignment="1" applyProtection="1">
      <alignment horizontal="left"/>
      <protection/>
    </xf>
    <xf numFmtId="3" fontId="37" fillId="35" borderId="55" xfId="0" applyNumberFormat="1" applyFont="1" applyFill="1" applyBorder="1" applyAlignment="1" applyProtection="1">
      <alignment/>
      <protection/>
    </xf>
    <xf numFmtId="1" fontId="37" fillId="35" borderId="51" xfId="0" applyNumberFormat="1" applyFont="1" applyFill="1" applyBorder="1" applyAlignment="1" applyProtection="1">
      <alignment horizontal="left"/>
      <protection/>
    </xf>
    <xf numFmtId="3" fontId="37" fillId="35" borderId="15" xfId="0" applyNumberFormat="1" applyFont="1" applyFill="1" applyBorder="1" applyAlignment="1" applyProtection="1">
      <alignment/>
      <protection/>
    </xf>
    <xf numFmtId="1" fontId="34" fillId="35" borderId="50" xfId="0" applyNumberFormat="1" applyFont="1" applyFill="1" applyBorder="1" applyAlignment="1" applyProtection="1">
      <alignment horizontal="left"/>
      <protection/>
    </xf>
    <xf numFmtId="1" fontId="34" fillId="35" borderId="51" xfId="0" applyNumberFormat="1" applyFont="1" applyFill="1" applyBorder="1" applyAlignment="1" applyProtection="1">
      <alignment horizontal="left" wrapText="1"/>
      <protection/>
    </xf>
    <xf numFmtId="1" fontId="15" fillId="35" borderId="51" xfId="0" applyNumberFormat="1" applyFont="1" applyFill="1" applyBorder="1" applyAlignment="1" applyProtection="1">
      <alignment horizontal="left"/>
      <protection/>
    </xf>
    <xf numFmtId="1" fontId="13" fillId="35" borderId="56" xfId="0" applyNumberFormat="1" applyFont="1" applyFill="1" applyBorder="1" applyAlignment="1" applyProtection="1">
      <alignment horizontal="left"/>
      <protection/>
    </xf>
    <xf numFmtId="1" fontId="13" fillId="35" borderId="56" xfId="0" applyNumberFormat="1" applyFont="1" applyFill="1" applyBorder="1" applyAlignment="1" applyProtection="1">
      <alignment/>
      <protection/>
    </xf>
    <xf numFmtId="1" fontId="13" fillId="35" borderId="16" xfId="0" applyNumberFormat="1" applyFont="1" applyFill="1" applyBorder="1" applyAlignment="1" applyProtection="1">
      <alignment/>
      <protection/>
    </xf>
    <xf numFmtId="4" fontId="17" fillId="35" borderId="59" xfId="0" applyNumberFormat="1" applyFont="1" applyFill="1" applyBorder="1" applyAlignment="1" applyProtection="1">
      <alignment/>
      <protection/>
    </xf>
    <xf numFmtId="1" fontId="17" fillId="35" borderId="0" xfId="0" applyNumberFormat="1" applyFont="1" applyFill="1" applyAlignment="1" applyProtection="1">
      <alignment horizontal="left"/>
      <protection/>
    </xf>
    <xf numFmtId="1" fontId="13" fillId="35" borderId="0" xfId="0" applyNumberFormat="1" applyFont="1" applyFill="1" applyAlignment="1">
      <alignment/>
    </xf>
    <xf numFmtId="4" fontId="17" fillId="35" borderId="0" xfId="0" applyNumberFormat="1" applyFont="1" applyFill="1" applyAlignment="1" applyProtection="1">
      <alignment/>
      <protection/>
    </xf>
    <xf numFmtId="172" fontId="10" fillId="35" borderId="0" xfId="0" applyFont="1" applyFill="1" applyBorder="1" applyAlignment="1">
      <alignment/>
    </xf>
    <xf numFmtId="1" fontId="13" fillId="35" borderId="0" xfId="0" applyNumberFormat="1" applyFont="1" applyFill="1" applyBorder="1" applyAlignment="1" applyProtection="1">
      <alignment/>
      <protection/>
    </xf>
    <xf numFmtId="4" fontId="13" fillId="35" borderId="0" xfId="0" applyNumberFormat="1" applyFont="1" applyFill="1" applyBorder="1" applyAlignment="1" applyProtection="1">
      <alignment/>
      <protection/>
    </xf>
    <xf numFmtId="1" fontId="12" fillId="35" borderId="0" xfId="0" applyNumberFormat="1" applyFont="1" applyFill="1" applyBorder="1" applyAlignment="1">
      <alignment/>
    </xf>
    <xf numFmtId="1" fontId="42" fillId="35" borderId="29" xfId="0" applyNumberFormat="1" applyFont="1" applyFill="1" applyBorder="1" applyAlignment="1">
      <alignment horizontal="center"/>
    </xf>
    <xf numFmtId="1" fontId="36" fillId="35" borderId="29" xfId="0" applyNumberFormat="1" applyFont="1" applyFill="1" applyBorder="1" applyAlignment="1">
      <alignment/>
    </xf>
    <xf numFmtId="1" fontId="13" fillId="35" borderId="29" xfId="0" applyNumberFormat="1" applyFont="1" applyFill="1" applyBorder="1" applyAlignment="1">
      <alignment/>
    </xf>
    <xf numFmtId="1" fontId="24" fillId="35" borderId="29" xfId="0" applyNumberFormat="1" applyFont="1" applyFill="1" applyBorder="1" applyAlignment="1">
      <alignment horizontal="center"/>
    </xf>
    <xf numFmtId="1" fontId="36" fillId="35" borderId="33" xfId="0" applyNumberFormat="1" applyFont="1" applyFill="1" applyBorder="1" applyAlignment="1">
      <alignment/>
    </xf>
    <xf numFmtId="172" fontId="50" fillId="35" borderId="33" xfId="0" applyFont="1" applyFill="1" applyBorder="1" applyAlignment="1">
      <alignment/>
    </xf>
    <xf numFmtId="1" fontId="13" fillId="35" borderId="0" xfId="0" applyNumberFormat="1" applyFont="1" applyFill="1" applyAlignment="1" applyProtection="1">
      <alignment horizontal="left"/>
      <protection/>
    </xf>
    <xf numFmtId="1" fontId="13" fillId="35" borderId="22" xfId="0" applyNumberFormat="1" applyFont="1" applyFill="1" applyBorder="1" applyAlignment="1">
      <alignment/>
    </xf>
    <xf numFmtId="1" fontId="24" fillId="35" borderId="29" xfId="0" applyNumberFormat="1" applyFont="1" applyFill="1" applyBorder="1" applyAlignment="1">
      <alignment/>
    </xf>
    <xf numFmtId="1" fontId="24" fillId="35" borderId="33" xfId="0" applyNumberFormat="1" applyFont="1" applyFill="1" applyBorder="1" applyAlignment="1">
      <alignment/>
    </xf>
    <xf numFmtId="1" fontId="24" fillId="35" borderId="28" xfId="0" applyNumberFormat="1" applyFont="1" applyFill="1" applyBorder="1" applyAlignment="1">
      <alignment/>
    </xf>
    <xf numFmtId="4" fontId="24" fillId="35" borderId="33" xfId="0" applyNumberFormat="1" applyFont="1" applyFill="1" applyBorder="1" applyAlignment="1">
      <alignment/>
    </xf>
    <xf numFmtId="4" fontId="34" fillId="35" borderId="24" xfId="0" applyNumberFormat="1" applyFont="1" applyFill="1" applyBorder="1" applyAlignment="1" applyProtection="1">
      <alignment horizontal="center"/>
      <protection/>
    </xf>
    <xf numFmtId="1" fontId="37" fillId="35" borderId="60" xfId="0" applyNumberFormat="1" applyFont="1" applyFill="1" applyBorder="1" applyAlignment="1" applyProtection="1">
      <alignment horizontal="left"/>
      <protection/>
    </xf>
    <xf numFmtId="3" fontId="36" fillId="35" borderId="33" xfId="0" applyNumberFormat="1" applyFont="1" applyFill="1" applyBorder="1" applyAlignment="1">
      <alignment/>
    </xf>
    <xf numFmtId="1" fontId="13" fillId="35" borderId="32" xfId="0" applyNumberFormat="1" applyFont="1" applyFill="1" applyBorder="1" applyAlignment="1" applyProtection="1">
      <alignment horizontal="left"/>
      <protection/>
    </xf>
    <xf numFmtId="1" fontId="14" fillId="35" borderId="0" xfId="0" applyNumberFormat="1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1" fontId="34" fillId="35" borderId="57" xfId="0" applyNumberFormat="1" applyFont="1" applyFill="1" applyBorder="1" applyAlignment="1" applyProtection="1">
      <alignment horizontal="left"/>
      <protection/>
    </xf>
    <xf numFmtId="4" fontId="34" fillId="35" borderId="49" xfId="0" applyNumberFormat="1" applyFont="1" applyFill="1" applyBorder="1" applyAlignment="1" applyProtection="1">
      <alignment horizontal="center"/>
      <protection/>
    </xf>
    <xf numFmtId="3" fontId="34" fillId="35" borderId="49" xfId="0" applyNumberFormat="1" applyFont="1" applyFill="1" applyBorder="1" applyAlignment="1" applyProtection="1">
      <alignment/>
      <protection/>
    </xf>
    <xf numFmtId="172" fontId="34" fillId="35" borderId="13" xfId="0" applyFont="1" applyFill="1" applyBorder="1" applyAlignment="1">
      <alignment/>
    </xf>
    <xf numFmtId="1" fontId="34" fillId="35" borderId="13" xfId="0" applyNumberFormat="1" applyFont="1" applyFill="1" applyBorder="1" applyAlignment="1">
      <alignment/>
    </xf>
    <xf numFmtId="3" fontId="34" fillId="35" borderId="58" xfId="0" applyNumberFormat="1" applyFont="1" applyFill="1" applyBorder="1" applyAlignment="1" applyProtection="1">
      <alignment/>
      <protection/>
    </xf>
    <xf numFmtId="1" fontId="13" fillId="35" borderId="32" xfId="0" applyNumberFormat="1" applyFont="1" applyFill="1" applyBorder="1" applyAlignment="1">
      <alignment/>
    </xf>
    <xf numFmtId="3" fontId="37" fillId="35" borderId="58" xfId="0" applyNumberFormat="1" applyFont="1" applyFill="1" applyBorder="1" applyAlignment="1" applyProtection="1">
      <alignment/>
      <protection/>
    </xf>
    <xf numFmtId="1" fontId="37" fillId="35" borderId="13" xfId="0" applyNumberFormat="1" applyFont="1" applyFill="1" applyBorder="1" applyAlignment="1">
      <alignment/>
    </xf>
    <xf numFmtId="1" fontId="37" fillId="35" borderId="0" xfId="0" applyNumberFormat="1" applyFont="1" applyFill="1" applyBorder="1" applyAlignment="1">
      <alignment/>
    </xf>
    <xf numFmtId="3" fontId="37" fillId="35" borderId="10" xfId="0" applyNumberFormat="1" applyFont="1" applyFill="1" applyBorder="1" applyAlignment="1" applyProtection="1">
      <alignment/>
      <protection/>
    </xf>
    <xf numFmtId="1" fontId="37" fillId="35" borderId="32" xfId="0" applyNumberFormat="1" applyFont="1" applyFill="1" applyBorder="1" applyAlignment="1">
      <alignment/>
    </xf>
    <xf numFmtId="172" fontId="46" fillId="35" borderId="13" xfId="0" applyFont="1" applyFill="1" applyBorder="1" applyAlignment="1">
      <alignment/>
    </xf>
    <xf numFmtId="1" fontId="46" fillId="35" borderId="0" xfId="0" applyNumberFormat="1" applyFont="1" applyFill="1" applyBorder="1" applyAlignment="1">
      <alignment/>
    </xf>
    <xf numFmtId="3" fontId="46" fillId="35" borderId="10" xfId="0" applyNumberFormat="1" applyFont="1" applyFill="1" applyBorder="1" applyAlignment="1" applyProtection="1">
      <alignment/>
      <protection/>
    </xf>
    <xf numFmtId="3" fontId="37" fillId="35" borderId="10" xfId="55" applyNumberFormat="1" applyFont="1" applyFill="1" applyBorder="1" applyAlignment="1">
      <alignment/>
    </xf>
    <xf numFmtId="1" fontId="37" fillId="35" borderId="32" xfId="0" applyNumberFormat="1" applyFont="1" applyFill="1" applyBorder="1" applyAlignment="1" applyProtection="1">
      <alignment horizontal="left"/>
      <protection/>
    </xf>
    <xf numFmtId="1" fontId="37" fillId="35" borderId="13" xfId="0" applyNumberFormat="1" applyFont="1" applyFill="1" applyBorder="1" applyAlignment="1" applyProtection="1">
      <alignment horizontal="left"/>
      <protection/>
    </xf>
    <xf numFmtId="1" fontId="13" fillId="35" borderId="14" xfId="0" applyNumberFormat="1" applyFont="1" applyFill="1" applyBorder="1" applyAlignment="1" applyProtection="1">
      <alignment horizontal="left"/>
      <protection/>
    </xf>
    <xf numFmtId="1" fontId="13" fillId="35" borderId="16" xfId="0" applyNumberFormat="1" applyFont="1" applyFill="1" applyBorder="1" applyAlignment="1" applyProtection="1">
      <alignment horizontal="left"/>
      <protection/>
    </xf>
    <xf numFmtId="3" fontId="17" fillId="35" borderId="11" xfId="0" applyNumberFormat="1" applyFont="1" applyFill="1" applyBorder="1" applyAlignment="1">
      <alignment/>
    </xf>
    <xf numFmtId="4" fontId="13" fillId="35" borderId="0" xfId="0" applyNumberFormat="1" applyFont="1" applyFill="1" applyBorder="1" applyAlignment="1">
      <alignment/>
    </xf>
    <xf numFmtId="1" fontId="12" fillId="35" borderId="0" xfId="0" applyNumberFormat="1" applyFont="1" applyFill="1" applyAlignment="1" applyProtection="1">
      <alignment horizontal="left"/>
      <protection/>
    </xf>
    <xf numFmtId="1" fontId="14" fillId="35" borderId="0" xfId="0" applyNumberFormat="1" applyFont="1" applyFill="1" applyAlignment="1" applyProtection="1">
      <alignment horizontal="left"/>
      <protection/>
    </xf>
    <xf numFmtId="1" fontId="36" fillId="35" borderId="33" xfId="0" applyNumberFormat="1" applyFont="1" applyFill="1" applyBorder="1" applyAlignment="1">
      <alignment horizontal="right"/>
    </xf>
    <xf numFmtId="1" fontId="34" fillId="35" borderId="23" xfId="0" applyNumberFormat="1" applyFont="1" applyFill="1" applyBorder="1" applyAlignment="1" applyProtection="1">
      <alignment horizontal="left"/>
      <protection/>
    </xf>
    <xf numFmtId="1" fontId="9" fillId="35" borderId="31" xfId="0" applyNumberFormat="1" applyFont="1" applyFill="1" applyBorder="1" applyAlignment="1">
      <alignment/>
    </xf>
    <xf numFmtId="4" fontId="9" fillId="35" borderId="24" xfId="0" applyNumberFormat="1" applyFont="1" applyFill="1" applyBorder="1" applyAlignment="1">
      <alignment/>
    </xf>
    <xf numFmtId="1" fontId="37" fillId="35" borderId="16" xfId="0" applyNumberFormat="1" applyFont="1" applyFill="1" applyBorder="1" applyAlignment="1" applyProtection="1">
      <alignment horizontal="left"/>
      <protection/>
    </xf>
    <xf numFmtId="1" fontId="37" fillId="35" borderId="16" xfId="0" applyNumberFormat="1" applyFont="1" applyFill="1" applyBorder="1" applyAlignment="1">
      <alignment/>
    </xf>
    <xf numFmtId="3" fontId="34" fillId="35" borderId="10" xfId="0" applyNumberFormat="1" applyFont="1" applyFill="1" applyBorder="1" applyAlignment="1">
      <alignment/>
    </xf>
    <xf numFmtId="3" fontId="34" fillId="35" borderId="11" xfId="0" applyNumberFormat="1" applyFont="1" applyFill="1" applyBorder="1" applyAlignment="1">
      <alignment/>
    </xf>
    <xf numFmtId="1" fontId="37" fillId="35" borderId="0" xfId="0" applyNumberFormat="1" applyFont="1" applyFill="1" applyBorder="1" applyAlignment="1" applyProtection="1">
      <alignment horizontal="right"/>
      <protection/>
    </xf>
    <xf numFmtId="1" fontId="13" fillId="35" borderId="0" xfId="0" applyNumberFormat="1" applyFont="1" applyFill="1" applyBorder="1" applyAlignment="1">
      <alignment/>
    </xf>
    <xf numFmtId="172" fontId="9" fillId="35" borderId="0" xfId="0" applyFont="1" applyFill="1" applyAlignment="1">
      <alignment horizontal="center"/>
    </xf>
    <xf numFmtId="1" fontId="36" fillId="35" borderId="29" xfId="0" applyNumberFormat="1" applyFont="1" applyFill="1" applyBorder="1" applyAlignment="1" applyProtection="1">
      <alignment horizontal="left"/>
      <protection/>
    </xf>
    <xf numFmtId="1" fontId="34" fillId="35" borderId="17" xfId="0" applyNumberFormat="1" applyFont="1" applyFill="1" applyBorder="1" applyAlignment="1" applyProtection="1">
      <alignment horizontal="left"/>
      <protection/>
    </xf>
    <xf numFmtId="1" fontId="37" fillId="35" borderId="19" xfId="0" applyNumberFormat="1" applyFont="1" applyFill="1" applyBorder="1" applyAlignment="1" applyProtection="1">
      <alignment horizontal="left"/>
      <protection/>
    </xf>
    <xf numFmtId="1" fontId="38" fillId="35" borderId="17" xfId="0" applyNumberFormat="1" applyFont="1" applyFill="1" applyBorder="1" applyAlignment="1" applyProtection="1">
      <alignment horizontal="left"/>
      <protection/>
    </xf>
    <xf numFmtId="1" fontId="38" fillId="35" borderId="19" xfId="0" applyNumberFormat="1" applyFont="1" applyFill="1" applyBorder="1" applyAlignment="1" applyProtection="1">
      <alignment horizontal="left"/>
      <protection/>
    </xf>
    <xf numFmtId="1" fontId="37" fillId="35" borderId="14" xfId="0" applyNumberFormat="1" applyFont="1" applyFill="1" applyBorder="1" applyAlignment="1" applyProtection="1">
      <alignment horizontal="left"/>
      <protection/>
    </xf>
    <xf numFmtId="4" fontId="37" fillId="35" borderId="11" xfId="0" applyNumberFormat="1" applyFont="1" applyFill="1" applyBorder="1" applyAlignment="1">
      <alignment/>
    </xf>
    <xf numFmtId="3" fontId="48" fillId="35" borderId="33" xfId="0" applyNumberFormat="1" applyFont="1" applyFill="1" applyBorder="1" applyAlignment="1">
      <alignment/>
    </xf>
    <xf numFmtId="38" fontId="13" fillId="35" borderId="0" xfId="0" applyNumberFormat="1" applyFont="1" applyFill="1" applyBorder="1" applyAlignment="1" applyProtection="1">
      <alignment horizontal="center"/>
      <protection/>
    </xf>
    <xf numFmtId="1" fontId="34" fillId="35" borderId="28" xfId="0" applyNumberFormat="1" applyFont="1" applyFill="1" applyBorder="1" applyAlignment="1" applyProtection="1">
      <alignment horizontal="right"/>
      <protection/>
    </xf>
    <xf numFmtId="1" fontId="12" fillId="35" borderId="0" xfId="0" applyNumberFormat="1" applyFont="1" applyFill="1" applyBorder="1" applyAlignment="1">
      <alignment horizontal="left"/>
    </xf>
    <xf numFmtId="1" fontId="54" fillId="35" borderId="19" xfId="0" applyNumberFormat="1" applyFont="1" applyFill="1" applyBorder="1" applyAlignment="1" applyProtection="1">
      <alignment horizontal="left"/>
      <protection/>
    </xf>
    <xf numFmtId="1" fontId="37" fillId="35" borderId="56" xfId="0" applyNumberFormat="1" applyFont="1" applyFill="1" applyBorder="1" applyAlignment="1" applyProtection="1">
      <alignment horizontal="left"/>
      <protection/>
    </xf>
    <xf numFmtId="1" fontId="24" fillId="35" borderId="0" xfId="0" applyNumberFormat="1" applyFont="1" applyFill="1" applyBorder="1" applyAlignment="1" applyProtection="1">
      <alignment horizontal="centerContinuous"/>
      <protection/>
    </xf>
    <xf numFmtId="1" fontId="54" fillId="35" borderId="13" xfId="0" applyNumberFormat="1" applyFont="1" applyFill="1" applyBorder="1" applyAlignment="1" applyProtection="1">
      <alignment horizontal="left"/>
      <protection/>
    </xf>
    <xf numFmtId="1" fontId="54" fillId="35" borderId="14" xfId="0" applyNumberFormat="1" applyFont="1" applyFill="1" applyBorder="1" applyAlignment="1" applyProtection="1">
      <alignment horizontal="left"/>
      <protection/>
    </xf>
    <xf numFmtId="1" fontId="38" fillId="35" borderId="13" xfId="0" applyNumberFormat="1" applyFont="1" applyFill="1" applyBorder="1" applyAlignment="1" applyProtection="1">
      <alignment horizontal="left"/>
      <protection/>
    </xf>
    <xf numFmtId="1" fontId="38" fillId="35" borderId="14" xfId="0" applyNumberFormat="1" applyFont="1" applyFill="1" applyBorder="1" applyAlignment="1" applyProtection="1">
      <alignment horizontal="left"/>
      <protection/>
    </xf>
    <xf numFmtId="3" fontId="37" fillId="35" borderId="11" xfId="0" applyNumberFormat="1" applyFont="1" applyFill="1" applyBorder="1" applyAlignment="1">
      <alignment/>
    </xf>
    <xf numFmtId="1" fontId="16" fillId="35" borderId="13" xfId="0" applyNumberFormat="1" applyFont="1" applyFill="1" applyBorder="1" applyAlignment="1">
      <alignment/>
    </xf>
    <xf numFmtId="172" fontId="37" fillId="35" borderId="13" xfId="0" applyFont="1" applyFill="1" applyBorder="1" applyAlignment="1">
      <alignment/>
    </xf>
    <xf numFmtId="1" fontId="38" fillId="35" borderId="23" xfId="0" applyNumberFormat="1" applyFont="1" applyFill="1" applyBorder="1" applyAlignment="1">
      <alignment/>
    </xf>
    <xf numFmtId="1" fontId="38" fillId="35" borderId="32" xfId="0" applyNumberFormat="1" applyFont="1" applyFill="1" applyBorder="1" applyAlignment="1" applyProtection="1">
      <alignment horizontal="left"/>
      <protection/>
    </xf>
    <xf numFmtId="1" fontId="37" fillId="35" borderId="22" xfId="0" applyNumberFormat="1" applyFont="1" applyFill="1" applyBorder="1" applyAlignment="1" applyProtection="1">
      <alignment horizontal="left"/>
      <protection/>
    </xf>
    <xf numFmtId="3" fontId="37" fillId="35" borderId="0" xfId="0" applyNumberFormat="1" applyFont="1" applyFill="1" applyBorder="1" applyAlignment="1" applyProtection="1">
      <alignment/>
      <protection/>
    </xf>
    <xf numFmtId="1" fontId="20" fillId="35" borderId="0" xfId="0" applyNumberFormat="1" applyFont="1" applyFill="1" applyAlignment="1">
      <alignment/>
    </xf>
    <xf numFmtId="3" fontId="37" fillId="35" borderId="58" xfId="0" applyNumberFormat="1" applyFont="1" applyFill="1" applyBorder="1" applyAlignment="1">
      <alignment/>
    </xf>
    <xf numFmtId="3" fontId="37" fillId="35" borderId="10" xfId="0" applyNumberFormat="1" applyFont="1" applyFill="1" applyBorder="1" applyAlignment="1">
      <alignment/>
    </xf>
    <xf numFmtId="3" fontId="34" fillId="35" borderId="33" xfId="0" applyNumberFormat="1" applyFont="1" applyFill="1" applyBorder="1" applyAlignment="1">
      <alignment horizontal="center"/>
    </xf>
    <xf numFmtId="1" fontId="27" fillId="35" borderId="0" xfId="0" applyNumberFormat="1" applyFont="1" applyFill="1" applyAlignment="1">
      <alignment/>
    </xf>
    <xf numFmtId="172" fontId="10" fillId="35" borderId="32" xfId="0" applyFont="1" applyFill="1" applyBorder="1" applyAlignment="1">
      <alignment/>
    </xf>
    <xf numFmtId="172" fontId="10" fillId="35" borderId="0" xfId="0" applyFont="1" applyFill="1" applyBorder="1" applyAlignment="1">
      <alignment horizontal="center"/>
    </xf>
    <xf numFmtId="172" fontId="10" fillId="35" borderId="10" xfId="0" applyFont="1" applyFill="1" applyBorder="1" applyAlignment="1">
      <alignment/>
    </xf>
    <xf numFmtId="1" fontId="37" fillId="35" borderId="57" xfId="0" applyNumberFormat="1" applyFont="1" applyFill="1" applyBorder="1" applyAlignment="1" applyProtection="1">
      <alignment horizontal="left"/>
      <protection/>
    </xf>
    <xf numFmtId="1" fontId="37" fillId="35" borderId="22" xfId="0" applyNumberFormat="1" applyFont="1" applyFill="1" applyBorder="1" applyAlignment="1">
      <alignment/>
    </xf>
    <xf numFmtId="1" fontId="13" fillId="35" borderId="16" xfId="0" applyNumberFormat="1" applyFont="1" applyFill="1" applyBorder="1" applyAlignment="1">
      <alignment/>
    </xf>
    <xf numFmtId="1" fontId="36" fillId="35" borderId="16" xfId="0" applyNumberFormat="1" applyFont="1" applyFill="1" applyBorder="1" applyAlignment="1">
      <alignment/>
    </xf>
    <xf numFmtId="1" fontId="36" fillId="35" borderId="0" xfId="0" applyNumberFormat="1" applyFont="1" applyFill="1" applyBorder="1" applyAlignment="1">
      <alignment/>
    </xf>
    <xf numFmtId="4" fontId="36" fillId="35" borderId="0" xfId="0" applyNumberFormat="1" applyFont="1" applyFill="1" applyBorder="1" applyAlignment="1">
      <alignment/>
    </xf>
    <xf numFmtId="172" fontId="36" fillId="35" borderId="0" xfId="0" applyFont="1" applyFill="1" applyBorder="1" applyAlignment="1">
      <alignment/>
    </xf>
    <xf numFmtId="1" fontId="24" fillId="35" borderId="0" xfId="0" applyNumberFormat="1" applyFont="1" applyFill="1" applyBorder="1" applyAlignment="1">
      <alignment/>
    </xf>
    <xf numFmtId="4" fontId="36" fillId="35" borderId="29" xfId="0" applyNumberFormat="1" applyFont="1" applyFill="1" applyBorder="1" applyAlignment="1">
      <alignment/>
    </xf>
    <xf numFmtId="1" fontId="50" fillId="35" borderId="33" xfId="0" applyNumberFormat="1" applyFont="1" applyFill="1" applyBorder="1" applyAlignment="1">
      <alignment horizontal="right"/>
    </xf>
    <xf numFmtId="1" fontId="29" fillId="35" borderId="13" xfId="0" applyNumberFormat="1" applyFont="1" applyFill="1" applyBorder="1" applyAlignment="1">
      <alignment/>
    </xf>
    <xf numFmtId="1" fontId="30" fillId="35" borderId="0" xfId="0" applyNumberFormat="1" applyFont="1" applyFill="1" applyBorder="1" applyAlignment="1">
      <alignment/>
    </xf>
    <xf numFmtId="1" fontId="51" fillId="35" borderId="0" xfId="0" applyNumberFormat="1" applyFont="1" applyFill="1" applyBorder="1" applyAlignment="1" applyProtection="1">
      <alignment horizontal="left"/>
      <protection/>
    </xf>
    <xf numFmtId="1" fontId="51" fillId="35" borderId="0" xfId="0" applyNumberFormat="1" applyFont="1" applyFill="1" applyBorder="1" applyAlignment="1">
      <alignment/>
    </xf>
    <xf numFmtId="172" fontId="45" fillId="35" borderId="0" xfId="0" applyFont="1" applyFill="1" applyBorder="1" applyAlignment="1">
      <alignment/>
    </xf>
    <xf numFmtId="1" fontId="37" fillId="35" borderId="0" xfId="0" applyNumberFormat="1" applyFont="1" applyFill="1" applyBorder="1" applyAlignment="1" applyProtection="1">
      <alignment horizontal="center"/>
      <protection/>
    </xf>
    <xf numFmtId="4" fontId="37" fillId="35" borderId="0" xfId="0" applyNumberFormat="1" applyFont="1" applyFill="1" applyBorder="1" applyAlignment="1">
      <alignment horizontal="center"/>
    </xf>
    <xf numFmtId="172" fontId="47" fillId="35" borderId="43" xfId="0" applyFont="1" applyFill="1" applyBorder="1" applyAlignment="1">
      <alignment/>
    </xf>
    <xf numFmtId="1" fontId="37" fillId="35" borderId="43" xfId="0" applyNumberFormat="1" applyFont="1" applyFill="1" applyBorder="1" applyAlignment="1">
      <alignment/>
    </xf>
    <xf numFmtId="1" fontId="37" fillId="35" borderId="61" xfId="0" applyNumberFormat="1" applyFont="1" applyFill="1" applyBorder="1" applyAlignment="1" applyProtection="1">
      <alignment horizontal="left"/>
      <protection/>
    </xf>
    <xf numFmtId="172" fontId="47" fillId="35" borderId="22" xfId="0" applyFont="1" applyFill="1" applyBorder="1" applyAlignment="1">
      <alignment/>
    </xf>
    <xf numFmtId="4" fontId="13" fillId="35" borderId="0" xfId="0" applyNumberFormat="1" applyFont="1" applyFill="1" applyBorder="1" applyAlignment="1" applyProtection="1">
      <alignment horizontal="center"/>
      <protection/>
    </xf>
    <xf numFmtId="172" fontId="51" fillId="35" borderId="0" xfId="0" applyFont="1" applyFill="1" applyBorder="1" applyAlignment="1">
      <alignment/>
    </xf>
    <xf numFmtId="1" fontId="52" fillId="35" borderId="0" xfId="0" applyNumberFormat="1" applyFont="1" applyFill="1" applyBorder="1" applyAlignment="1">
      <alignment/>
    </xf>
    <xf numFmtId="1" fontId="53" fillId="35" borderId="0" xfId="0" applyNumberFormat="1" applyFont="1" applyFill="1" applyBorder="1" applyAlignment="1">
      <alignment/>
    </xf>
    <xf numFmtId="1" fontId="37" fillId="35" borderId="43" xfId="0" applyNumberFormat="1" applyFont="1" applyFill="1" applyBorder="1" applyAlignment="1" applyProtection="1">
      <alignment horizontal="left"/>
      <protection/>
    </xf>
    <xf numFmtId="1" fontId="29" fillId="35" borderId="14" xfId="0" applyNumberFormat="1" applyFont="1" applyFill="1" applyBorder="1" applyAlignment="1">
      <alignment/>
    </xf>
    <xf numFmtId="172" fontId="10" fillId="35" borderId="16" xfId="0" applyFont="1" applyFill="1" applyBorder="1" applyAlignment="1">
      <alignment/>
    </xf>
    <xf numFmtId="172" fontId="47" fillId="35" borderId="16" xfId="0" applyFont="1" applyFill="1" applyBorder="1" applyAlignment="1">
      <alignment/>
    </xf>
    <xf numFmtId="172" fontId="41" fillId="35" borderId="29" xfId="0" applyFont="1" applyFill="1" applyBorder="1" applyAlignment="1">
      <alignment/>
    </xf>
    <xf numFmtId="1" fontId="41" fillId="35" borderId="29" xfId="0" applyNumberFormat="1" applyFont="1" applyFill="1" applyBorder="1" applyAlignment="1">
      <alignment horizontal="left"/>
    </xf>
    <xf numFmtId="1" fontId="41" fillId="35" borderId="28" xfId="0" applyNumberFormat="1" applyFont="1" applyFill="1" applyBorder="1" applyAlignment="1">
      <alignment/>
    </xf>
    <xf numFmtId="1" fontId="41" fillId="35" borderId="29" xfId="0" applyNumberFormat="1" applyFont="1" applyFill="1" applyBorder="1" applyAlignment="1">
      <alignment/>
    </xf>
    <xf numFmtId="172" fontId="41" fillId="35" borderId="28" xfId="0" applyFont="1" applyFill="1" applyBorder="1" applyAlignment="1">
      <alignment/>
    </xf>
    <xf numFmtId="172" fontId="41" fillId="34" borderId="28" xfId="0" applyFont="1" applyFill="1" applyBorder="1" applyAlignment="1">
      <alignment/>
    </xf>
    <xf numFmtId="1" fontId="34" fillId="34" borderId="33" xfId="0" applyNumberFormat="1" applyFont="1" applyFill="1" applyBorder="1" applyAlignment="1" applyProtection="1">
      <alignment horizontal="center"/>
      <protection/>
    </xf>
    <xf numFmtId="172" fontId="41" fillId="34" borderId="29" xfId="0" applyFont="1" applyFill="1" applyBorder="1" applyAlignment="1">
      <alignment/>
    </xf>
    <xf numFmtId="1" fontId="41" fillId="34" borderId="29" xfId="0" applyNumberFormat="1" applyFont="1" applyFill="1" applyBorder="1" applyAlignment="1">
      <alignment horizontal="left"/>
    </xf>
    <xf numFmtId="1" fontId="41" fillId="34" borderId="29" xfId="0" applyNumberFormat="1" applyFont="1" applyFill="1" applyBorder="1" applyAlignment="1">
      <alignment/>
    </xf>
    <xf numFmtId="1" fontId="41" fillId="34" borderId="28" xfId="0" applyNumberFormat="1" applyFont="1" applyFill="1" applyBorder="1" applyAlignment="1">
      <alignment/>
    </xf>
    <xf numFmtId="3" fontId="34" fillId="34" borderId="33" xfId="0" applyNumberFormat="1" applyFont="1" applyFill="1" applyBorder="1" applyAlignment="1" applyProtection="1">
      <alignment/>
      <protection/>
    </xf>
    <xf numFmtId="1" fontId="34" fillId="35" borderId="29" xfId="0" applyNumberFormat="1" applyFont="1" applyFill="1" applyBorder="1" applyAlignment="1" applyProtection="1">
      <alignment horizontal="right"/>
      <protection/>
    </xf>
    <xf numFmtId="4" fontId="34" fillId="35" borderId="33" xfId="0" applyNumberFormat="1" applyFont="1" applyFill="1" applyBorder="1" applyAlignment="1" applyProtection="1">
      <alignment horizontal="right"/>
      <protection/>
    </xf>
    <xf numFmtId="3" fontId="34" fillId="34" borderId="33" xfId="0" applyNumberFormat="1" applyFont="1" applyFill="1" applyBorder="1" applyAlignment="1">
      <alignment/>
    </xf>
    <xf numFmtId="172" fontId="37" fillId="34" borderId="23" xfId="0" applyFont="1" applyFill="1" applyBorder="1" applyAlignment="1">
      <alignment/>
    </xf>
    <xf numFmtId="172" fontId="34" fillId="35" borderId="62" xfId="0" applyFont="1" applyFill="1" applyBorder="1" applyAlignment="1">
      <alignment/>
    </xf>
    <xf numFmtId="172" fontId="34" fillId="34" borderId="44" xfId="0" applyFont="1" applyFill="1" applyBorder="1" applyAlignment="1">
      <alignment/>
    </xf>
    <xf numFmtId="3" fontId="34" fillId="34" borderId="59" xfId="0" applyNumberFormat="1" applyFont="1" applyFill="1" applyBorder="1" applyAlignment="1" applyProtection="1">
      <alignment/>
      <protection/>
    </xf>
    <xf numFmtId="3" fontId="34" fillId="34" borderId="63" xfId="0" applyNumberFormat="1" applyFont="1" applyFill="1" applyBorder="1" applyAlignment="1" applyProtection="1">
      <alignment/>
      <protection/>
    </xf>
    <xf numFmtId="172" fontId="6" fillId="33" borderId="64" xfId="0" applyFont="1" applyFill="1" applyBorder="1" applyAlignment="1">
      <alignment/>
    </xf>
    <xf numFmtId="172" fontId="7" fillId="34" borderId="17" xfId="0" applyFont="1" applyFill="1" applyBorder="1" applyAlignment="1">
      <alignment/>
    </xf>
    <xf numFmtId="172" fontId="7" fillId="33" borderId="64" xfId="0" applyFont="1" applyFill="1" applyBorder="1" applyAlignment="1">
      <alignment/>
    </xf>
    <xf numFmtId="172" fontId="6" fillId="34" borderId="20" xfId="0" applyFont="1" applyFill="1" applyBorder="1" applyAlignment="1">
      <alignment/>
    </xf>
    <xf numFmtId="172" fontId="6" fillId="0" borderId="17" xfId="0" applyFont="1" applyFill="1" applyBorder="1" applyAlignment="1">
      <alignment horizontal="center"/>
    </xf>
    <xf numFmtId="172" fontId="6" fillId="0" borderId="19" xfId="0" applyFont="1" applyFill="1" applyBorder="1" applyAlignment="1">
      <alignment horizontal="center"/>
    </xf>
    <xf numFmtId="172" fontId="64" fillId="36" borderId="16" xfId="0" applyFont="1" applyFill="1" applyBorder="1" applyAlignment="1">
      <alignment/>
    </xf>
    <xf numFmtId="1" fontId="13" fillId="34" borderId="14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172" fontId="6" fillId="34" borderId="17" xfId="0" applyFont="1" applyFill="1" applyBorder="1" applyAlignment="1">
      <alignment/>
    </xf>
    <xf numFmtId="172" fontId="7" fillId="36" borderId="13" xfId="0" applyFont="1" applyFill="1" applyBorder="1" applyAlignment="1">
      <alignment/>
    </xf>
    <xf numFmtId="3" fontId="34" fillId="34" borderId="0" xfId="0" applyNumberFormat="1" applyFont="1" applyFill="1" applyBorder="1" applyAlignment="1">
      <alignment/>
    </xf>
    <xf numFmtId="3" fontId="37" fillId="34" borderId="0" xfId="0" applyNumberFormat="1" applyFont="1" applyFill="1" applyBorder="1" applyAlignment="1">
      <alignment/>
    </xf>
    <xf numFmtId="1" fontId="54" fillId="34" borderId="23" xfId="0" applyNumberFormat="1" applyFont="1" applyFill="1" applyBorder="1" applyAlignment="1">
      <alignment/>
    </xf>
    <xf numFmtId="172" fontId="60" fillId="34" borderId="10" xfId="0" applyFont="1" applyFill="1" applyBorder="1" applyAlignment="1">
      <alignment/>
    </xf>
    <xf numFmtId="1" fontId="44" fillId="35" borderId="30" xfId="0" applyNumberFormat="1" applyFont="1" applyFill="1" applyBorder="1" applyAlignment="1">
      <alignment/>
    </xf>
    <xf numFmtId="172" fontId="53" fillId="36" borderId="0" xfId="0" applyFont="1" applyFill="1" applyBorder="1" applyAlignment="1">
      <alignment/>
    </xf>
    <xf numFmtId="172" fontId="8" fillId="36" borderId="0" xfId="0" applyFont="1" applyFill="1" applyBorder="1" applyAlignment="1">
      <alignment/>
    </xf>
    <xf numFmtId="3" fontId="34" fillId="34" borderId="24" xfId="0" applyNumberFormat="1" applyFont="1" applyFill="1" applyBorder="1" applyAlignment="1">
      <alignment horizontal="center"/>
    </xf>
    <xf numFmtId="1" fontId="17" fillId="35" borderId="0" xfId="0" applyNumberFormat="1" applyFont="1" applyFill="1" applyBorder="1" applyAlignment="1" applyProtection="1">
      <alignment horizontal="left"/>
      <protection/>
    </xf>
    <xf numFmtId="1" fontId="17" fillId="35" borderId="0" xfId="0" applyNumberFormat="1" applyFont="1" applyFill="1" applyBorder="1" applyAlignment="1" applyProtection="1">
      <alignment/>
      <protection/>
    </xf>
    <xf numFmtId="4" fontId="18" fillId="35" borderId="0" xfId="0" applyNumberFormat="1" applyFont="1" applyFill="1" applyBorder="1" applyAlignment="1" applyProtection="1">
      <alignment/>
      <protection/>
    </xf>
    <xf numFmtId="172" fontId="7" fillId="35" borderId="19" xfId="0" applyFont="1" applyFill="1" applyBorder="1" applyAlignment="1">
      <alignment horizontal="center"/>
    </xf>
    <xf numFmtId="172" fontId="7" fillId="33" borderId="19" xfId="0" applyFont="1" applyFill="1" applyBorder="1" applyAlignment="1">
      <alignment horizontal="center"/>
    </xf>
    <xf numFmtId="172" fontId="0" fillId="36" borderId="29" xfId="0" applyFill="1" applyBorder="1" applyAlignment="1">
      <alignment/>
    </xf>
    <xf numFmtId="172" fontId="0" fillId="36" borderId="33" xfId="0" applyFill="1" applyBorder="1" applyAlignment="1">
      <alignment/>
    </xf>
    <xf numFmtId="172" fontId="41" fillId="36" borderId="28" xfId="0" applyFont="1" applyFill="1" applyBorder="1" applyAlignment="1">
      <alignment/>
    </xf>
    <xf numFmtId="172" fontId="53" fillId="36" borderId="13" xfId="0" applyFont="1" applyFill="1" applyBorder="1" applyAlignment="1">
      <alignment/>
    </xf>
    <xf numFmtId="172" fontId="41" fillId="36" borderId="0" xfId="0" applyFont="1" applyFill="1" applyAlignment="1">
      <alignment/>
    </xf>
    <xf numFmtId="172" fontId="37" fillId="34" borderId="57" xfId="0" applyFont="1" applyFill="1" applyBorder="1" applyAlignment="1">
      <alignment/>
    </xf>
    <xf numFmtId="1" fontId="38" fillId="34" borderId="40" xfId="0" applyNumberFormat="1" applyFont="1" applyFill="1" applyBorder="1" applyAlignment="1" applyProtection="1">
      <alignment horizontal="left"/>
      <protection/>
    </xf>
    <xf numFmtId="3" fontId="37" fillId="34" borderId="65" xfId="0" applyNumberFormat="1" applyFont="1" applyFill="1" applyBorder="1" applyAlignment="1" applyProtection="1">
      <alignment/>
      <protection/>
    </xf>
    <xf numFmtId="1" fontId="54" fillId="34" borderId="13" xfId="0" applyNumberFormat="1" applyFont="1" applyFill="1" applyBorder="1" applyAlignment="1">
      <alignment/>
    </xf>
    <xf numFmtId="172" fontId="37" fillId="35" borderId="57" xfId="0" applyFont="1" applyFill="1" applyBorder="1" applyAlignment="1">
      <alignment/>
    </xf>
    <xf numFmtId="1" fontId="38" fillId="35" borderId="40" xfId="0" applyNumberFormat="1" applyFont="1" applyFill="1" applyBorder="1" applyAlignment="1" applyProtection="1">
      <alignment horizontal="left"/>
      <protection/>
    </xf>
    <xf numFmtId="3" fontId="37" fillId="35" borderId="65" xfId="0" applyNumberFormat="1" applyFont="1" applyFill="1" applyBorder="1" applyAlignment="1" applyProtection="1">
      <alignment/>
      <protection/>
    </xf>
    <xf numFmtId="172" fontId="67" fillId="36" borderId="0" xfId="0" applyFont="1" applyFill="1" applyBorder="1" applyAlignment="1">
      <alignment/>
    </xf>
    <xf numFmtId="1" fontId="10" fillId="35" borderId="13" xfId="0" applyNumberFormat="1" applyFont="1" applyFill="1" applyBorder="1" applyAlignment="1">
      <alignment/>
    </xf>
    <xf numFmtId="1" fontId="37" fillId="34" borderId="23" xfId="0" applyNumberFormat="1" applyFont="1" applyFill="1" applyBorder="1" applyAlignment="1" applyProtection="1">
      <alignment horizontal="left"/>
      <protection/>
    </xf>
    <xf numFmtId="172" fontId="0" fillId="34" borderId="34" xfId="0" applyFill="1" applyBorder="1" applyAlignment="1">
      <alignment/>
    </xf>
    <xf numFmtId="172" fontId="6" fillId="35" borderId="24" xfId="0" applyFont="1" applyFill="1" applyBorder="1" applyAlignment="1">
      <alignment/>
    </xf>
    <xf numFmtId="172" fontId="7" fillId="35" borderId="17" xfId="0" applyFont="1" applyFill="1" applyBorder="1" applyAlignment="1">
      <alignment/>
    </xf>
    <xf numFmtId="172" fontId="0" fillId="34" borderId="33" xfId="0" applyFill="1" applyBorder="1" applyAlignment="1">
      <alignment horizontal="center"/>
    </xf>
    <xf numFmtId="172" fontId="6" fillId="36" borderId="48" xfId="0" applyFont="1" applyFill="1" applyBorder="1" applyAlignment="1">
      <alignment/>
    </xf>
    <xf numFmtId="172" fontId="6" fillId="36" borderId="51" xfId="0" applyFont="1" applyFill="1" applyBorder="1" applyAlignment="1">
      <alignment/>
    </xf>
    <xf numFmtId="172" fontId="6" fillId="35" borderId="25" xfId="0" applyFont="1" applyFill="1" applyBorder="1" applyAlignment="1">
      <alignment/>
    </xf>
    <xf numFmtId="172" fontId="6" fillId="35" borderId="28" xfId="0" applyFont="1" applyFill="1" applyBorder="1" applyAlignment="1">
      <alignment wrapText="1"/>
    </xf>
    <xf numFmtId="172" fontId="0" fillId="34" borderId="66" xfId="0" applyFill="1" applyBorder="1" applyAlignment="1">
      <alignment horizontal="center"/>
    </xf>
    <xf numFmtId="172" fontId="0" fillId="35" borderId="66" xfId="0" applyFill="1" applyBorder="1" applyAlignment="1">
      <alignment horizontal="center"/>
    </xf>
    <xf numFmtId="2" fontId="6" fillId="0" borderId="67" xfId="0" applyNumberFormat="1" applyFont="1" applyFill="1" applyBorder="1" applyAlignment="1">
      <alignment/>
    </xf>
    <xf numFmtId="1" fontId="44" fillId="35" borderId="51" xfId="0" applyNumberFormat="1" applyFont="1" applyFill="1" applyBorder="1" applyAlignment="1">
      <alignment/>
    </xf>
    <xf numFmtId="3" fontId="37" fillId="35" borderId="68" xfId="0" applyNumberFormat="1" applyFont="1" applyFill="1" applyBorder="1" applyAlignment="1" applyProtection="1">
      <alignment/>
      <protection/>
    </xf>
    <xf numFmtId="3" fontId="37" fillId="35" borderId="10" xfId="0" applyNumberFormat="1" applyFont="1" applyFill="1" applyBorder="1" applyAlignment="1" applyProtection="1">
      <alignment horizontal="right"/>
      <protection/>
    </xf>
    <xf numFmtId="3" fontId="37" fillId="35" borderId="16" xfId="0" applyNumberFormat="1" applyFont="1" applyFill="1" applyBorder="1" applyAlignment="1" applyProtection="1">
      <alignment/>
      <protection/>
    </xf>
    <xf numFmtId="3" fontId="34" fillId="35" borderId="0" xfId="58" applyNumberFormat="1" applyFont="1" applyFill="1" applyBorder="1" applyAlignment="1">
      <alignment/>
    </xf>
    <xf numFmtId="3" fontId="34" fillId="35" borderId="0" xfId="0" applyNumberFormat="1" applyFont="1" applyFill="1" applyBorder="1" applyAlignment="1">
      <alignment/>
    </xf>
    <xf numFmtId="3" fontId="34" fillId="35" borderId="51" xfId="0" applyNumberFormat="1" applyFont="1" applyFill="1" applyBorder="1" applyAlignment="1">
      <alignment/>
    </xf>
    <xf numFmtId="3" fontId="37" fillId="35" borderId="68" xfId="0" applyNumberFormat="1" applyFont="1" applyFill="1" applyBorder="1" applyAlignment="1">
      <alignment/>
    </xf>
    <xf numFmtId="3" fontId="37" fillId="35" borderId="51" xfId="0" applyNumberFormat="1" applyFont="1" applyFill="1" applyBorder="1" applyAlignment="1" applyProtection="1">
      <alignment/>
      <protection/>
    </xf>
    <xf numFmtId="3" fontId="37" fillId="35" borderId="61" xfId="0" applyNumberFormat="1" applyFont="1" applyFill="1" applyBorder="1" applyAlignment="1" applyProtection="1">
      <alignment/>
      <protection/>
    </xf>
    <xf numFmtId="3" fontId="37" fillId="35" borderId="22" xfId="0" applyNumberFormat="1" applyFont="1" applyFill="1" applyBorder="1" applyAlignment="1" applyProtection="1">
      <alignment/>
      <protection/>
    </xf>
    <xf numFmtId="3" fontId="37" fillId="35" borderId="51" xfId="0" applyNumberFormat="1" applyFont="1" applyFill="1" applyBorder="1" applyAlignment="1">
      <alignment/>
    </xf>
    <xf numFmtId="3" fontId="37" fillId="35" borderId="0" xfId="0" applyNumberFormat="1" applyFont="1" applyFill="1" applyBorder="1" applyAlignment="1">
      <alignment/>
    </xf>
    <xf numFmtId="3" fontId="34" fillId="35" borderId="61" xfId="0" applyNumberFormat="1" applyFont="1" applyFill="1" applyBorder="1" applyAlignment="1">
      <alignment/>
    </xf>
    <xf numFmtId="3" fontId="34" fillId="35" borderId="22" xfId="0" applyNumberFormat="1" applyFont="1" applyFill="1" applyBorder="1" applyAlignment="1">
      <alignment/>
    </xf>
    <xf numFmtId="3" fontId="37" fillId="35" borderId="50" xfId="0" applyNumberFormat="1" applyFont="1" applyFill="1" applyBorder="1" applyAlignment="1" applyProtection="1">
      <alignment/>
      <protection/>
    </xf>
    <xf numFmtId="3" fontId="7" fillId="35" borderId="51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/>
    </xf>
    <xf numFmtId="3" fontId="34" fillId="35" borderId="60" xfId="0" applyNumberFormat="1" applyFont="1" applyFill="1" applyBorder="1" applyAlignment="1" applyProtection="1">
      <alignment horizontal="right"/>
      <protection/>
    </xf>
    <xf numFmtId="3" fontId="34" fillId="35" borderId="43" xfId="0" applyNumberFormat="1" applyFont="1" applyFill="1" applyBorder="1" applyAlignment="1" applyProtection="1">
      <alignment horizontal="right"/>
      <protection/>
    </xf>
    <xf numFmtId="3" fontId="37" fillId="35" borderId="43" xfId="0" applyNumberFormat="1" applyFont="1" applyFill="1" applyBorder="1" applyAlignment="1" applyProtection="1">
      <alignment/>
      <protection/>
    </xf>
    <xf numFmtId="3" fontId="34" fillId="35" borderId="50" xfId="0" applyNumberFormat="1" applyFont="1" applyFill="1" applyBorder="1" applyAlignment="1">
      <alignment/>
    </xf>
    <xf numFmtId="3" fontId="34" fillId="35" borderId="68" xfId="0" applyNumberFormat="1" applyFont="1" applyFill="1" applyBorder="1" applyAlignment="1">
      <alignment/>
    </xf>
    <xf numFmtId="3" fontId="47" fillId="35" borderId="22" xfId="0" applyNumberFormat="1" applyFont="1" applyFill="1" applyBorder="1" applyAlignment="1">
      <alignment/>
    </xf>
    <xf numFmtId="3" fontId="47" fillId="35" borderId="58" xfId="0" applyNumberFormat="1" applyFont="1" applyFill="1" applyBorder="1" applyAlignment="1">
      <alignment/>
    </xf>
    <xf numFmtId="3" fontId="6" fillId="35" borderId="31" xfId="0" applyNumberFormat="1" applyFont="1" applyFill="1" applyBorder="1" applyAlignment="1">
      <alignment/>
    </xf>
    <xf numFmtId="3" fontId="9" fillId="35" borderId="31" xfId="0" applyNumberFormat="1" applyFont="1" applyFill="1" applyBorder="1" applyAlignment="1">
      <alignment/>
    </xf>
    <xf numFmtId="3" fontId="34" fillId="35" borderId="17" xfId="0" applyNumberFormat="1" applyFont="1" applyFill="1" applyBorder="1" applyAlignment="1" applyProtection="1">
      <alignment/>
      <protection/>
    </xf>
    <xf numFmtId="3" fontId="34" fillId="35" borderId="31" xfId="0" applyNumberFormat="1" applyFont="1" applyFill="1" applyBorder="1" applyAlignment="1">
      <alignment/>
    </xf>
    <xf numFmtId="3" fontId="9" fillId="35" borderId="24" xfId="0" applyNumberFormat="1" applyFont="1" applyFill="1" applyBorder="1" applyAlignment="1">
      <alignment/>
    </xf>
    <xf numFmtId="3" fontId="6" fillId="35" borderId="0" xfId="0" applyNumberFormat="1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3" fontId="34" fillId="35" borderId="44" xfId="0" applyNumberFormat="1" applyFont="1" applyFill="1" applyBorder="1" applyAlignment="1" applyProtection="1">
      <alignment/>
      <protection/>
    </xf>
    <xf numFmtId="3" fontId="9" fillId="35" borderId="10" xfId="0" applyNumberFormat="1" applyFont="1" applyFill="1" applyBorder="1" applyAlignment="1">
      <alignment/>
    </xf>
    <xf numFmtId="3" fontId="6" fillId="35" borderId="16" xfId="0" applyNumberFormat="1" applyFont="1" applyFill="1" applyBorder="1" applyAlignment="1">
      <alignment/>
    </xf>
    <xf numFmtId="3" fontId="9" fillId="35" borderId="16" xfId="0" applyNumberFormat="1" applyFont="1" applyFill="1" applyBorder="1" applyAlignment="1">
      <alignment/>
    </xf>
    <xf numFmtId="3" fontId="34" fillId="35" borderId="16" xfId="0" applyNumberFormat="1" applyFont="1" applyFill="1" applyBorder="1" applyAlignment="1">
      <alignment/>
    </xf>
    <xf numFmtId="3" fontId="9" fillId="35" borderId="11" xfId="0" applyNumberFormat="1" applyFont="1" applyFill="1" applyBorder="1" applyAlignment="1">
      <alignment/>
    </xf>
    <xf numFmtId="3" fontId="34" fillId="35" borderId="29" xfId="0" applyNumberFormat="1" applyFont="1" applyFill="1" applyBorder="1" applyAlignment="1" applyProtection="1">
      <alignment/>
      <protection/>
    </xf>
    <xf numFmtId="3" fontId="34" fillId="35" borderId="16" xfId="0" applyNumberFormat="1" applyFont="1" applyFill="1" applyBorder="1" applyAlignment="1" applyProtection="1">
      <alignment/>
      <protection/>
    </xf>
    <xf numFmtId="3" fontId="34" fillId="35" borderId="11" xfId="0" applyNumberFormat="1" applyFont="1" applyFill="1" applyBorder="1" applyAlignment="1" applyProtection="1">
      <alignment/>
      <protection/>
    </xf>
    <xf numFmtId="3" fontId="34" fillId="35" borderId="14" xfId="0" applyNumberFormat="1" applyFont="1" applyFill="1" applyBorder="1" applyAlignment="1">
      <alignment/>
    </xf>
    <xf numFmtId="3" fontId="37" fillId="35" borderId="16" xfId="0" applyNumberFormat="1" applyFont="1" applyFill="1" applyBorder="1" applyAlignment="1" applyProtection="1">
      <alignment horizontal="left"/>
      <protection/>
    </xf>
    <xf numFmtId="3" fontId="37" fillId="35" borderId="16" xfId="0" applyNumberFormat="1" applyFont="1" applyFill="1" applyBorder="1" applyAlignment="1">
      <alignment/>
    </xf>
    <xf numFmtId="3" fontId="34" fillId="35" borderId="44" xfId="0" applyNumberFormat="1" applyFont="1" applyFill="1" applyBorder="1" applyAlignment="1" applyProtection="1">
      <alignment horizontal="left"/>
      <protection/>
    </xf>
    <xf numFmtId="3" fontId="34" fillId="35" borderId="28" xfId="0" applyNumberFormat="1" applyFont="1" applyFill="1" applyBorder="1" applyAlignment="1" applyProtection="1">
      <alignment horizontal="center"/>
      <protection/>
    </xf>
    <xf numFmtId="3" fontId="34" fillId="35" borderId="29" xfId="0" applyNumberFormat="1" applyFont="1" applyFill="1" applyBorder="1" applyAlignment="1" applyProtection="1">
      <alignment horizontal="center"/>
      <protection/>
    </xf>
    <xf numFmtId="3" fontId="44" fillId="35" borderId="33" xfId="0" applyNumberFormat="1" applyFont="1" applyFill="1" applyBorder="1" applyAlignment="1" applyProtection="1">
      <alignment horizontal="center"/>
      <protection/>
    </xf>
    <xf numFmtId="3" fontId="34" fillId="35" borderId="18" xfId="0" applyNumberFormat="1" applyFont="1" applyFill="1" applyBorder="1" applyAlignment="1">
      <alignment/>
    </xf>
    <xf numFmtId="3" fontId="34" fillId="35" borderId="0" xfId="0" applyNumberFormat="1" applyFont="1" applyFill="1" applyBorder="1" applyAlignment="1">
      <alignment horizontal="right"/>
    </xf>
    <xf numFmtId="3" fontId="34" fillId="35" borderId="28" xfId="0" applyNumberFormat="1" applyFont="1" applyFill="1" applyBorder="1" applyAlignment="1">
      <alignment horizontal="right"/>
    </xf>
    <xf numFmtId="3" fontId="34" fillId="35" borderId="29" xfId="0" applyNumberFormat="1" applyFont="1" applyFill="1" applyBorder="1" applyAlignment="1">
      <alignment horizontal="right"/>
    </xf>
    <xf numFmtId="3" fontId="34" fillId="35" borderId="33" xfId="0" applyNumberFormat="1" applyFont="1" applyFill="1" applyBorder="1" applyAlignment="1">
      <alignment horizontal="right"/>
    </xf>
    <xf numFmtId="3" fontId="37" fillId="35" borderId="17" xfId="0" applyNumberFormat="1" applyFont="1" applyFill="1" applyBorder="1" applyAlignment="1">
      <alignment/>
    </xf>
    <xf numFmtId="3" fontId="37" fillId="35" borderId="31" xfId="0" applyNumberFormat="1" applyFont="1" applyFill="1" applyBorder="1" applyAlignment="1" applyProtection="1">
      <alignment/>
      <protection/>
    </xf>
    <xf numFmtId="3" fontId="37" fillId="35" borderId="24" xfId="0" applyNumberFormat="1" applyFont="1" applyFill="1" applyBorder="1" applyAlignment="1" applyProtection="1">
      <alignment/>
      <protection/>
    </xf>
    <xf numFmtId="3" fontId="38" fillId="35" borderId="18" xfId="0" applyNumberFormat="1" applyFont="1" applyFill="1" applyBorder="1" applyAlignment="1" applyProtection="1">
      <alignment horizontal="left"/>
      <protection/>
    </xf>
    <xf numFmtId="3" fontId="37" fillId="35" borderId="13" xfId="0" applyNumberFormat="1" applyFont="1" applyFill="1" applyBorder="1" applyAlignment="1" applyProtection="1">
      <alignment/>
      <protection/>
    </xf>
    <xf numFmtId="3" fontId="38" fillId="35" borderId="19" xfId="0" applyNumberFormat="1" applyFont="1" applyFill="1" applyBorder="1" applyAlignment="1" applyProtection="1">
      <alignment horizontal="left"/>
      <protection/>
    </xf>
    <xf numFmtId="3" fontId="37" fillId="35" borderId="14" xfId="0" applyNumberFormat="1" applyFont="1" applyFill="1" applyBorder="1" applyAlignment="1" applyProtection="1">
      <alignment horizontal="right"/>
      <protection/>
    </xf>
    <xf numFmtId="3" fontId="37" fillId="35" borderId="16" xfId="0" applyNumberFormat="1" applyFont="1" applyFill="1" applyBorder="1" applyAlignment="1" applyProtection="1">
      <alignment horizontal="right"/>
      <protection/>
    </xf>
    <xf numFmtId="3" fontId="37" fillId="35" borderId="11" xfId="0" applyNumberFormat="1" applyFont="1" applyFill="1" applyBorder="1" applyAlignment="1" applyProtection="1">
      <alignment horizontal="right"/>
      <protection/>
    </xf>
    <xf numFmtId="3" fontId="38" fillId="35" borderId="0" xfId="0" applyNumberFormat="1" applyFont="1" applyFill="1" applyBorder="1" applyAlignment="1" applyProtection="1">
      <alignment horizontal="left"/>
      <protection/>
    </xf>
    <xf numFmtId="3" fontId="37" fillId="35" borderId="0" xfId="0" applyNumberFormat="1" applyFont="1" applyFill="1" applyBorder="1" applyAlignment="1" applyProtection="1">
      <alignment horizontal="right"/>
      <protection/>
    </xf>
    <xf numFmtId="3" fontId="37" fillId="35" borderId="22" xfId="0" applyNumberFormat="1" applyFont="1" applyFill="1" applyBorder="1" applyAlignment="1" applyProtection="1">
      <alignment horizontal="left"/>
      <protection/>
    </xf>
    <xf numFmtId="3" fontId="37" fillId="35" borderId="58" xfId="55" applyNumberFormat="1" applyFont="1" applyFill="1" applyBorder="1" applyAlignment="1">
      <alignment/>
    </xf>
    <xf numFmtId="3" fontId="37" fillId="35" borderId="10" xfId="55" applyNumberFormat="1" applyFont="1" applyFill="1" applyBorder="1" applyAlignment="1" applyProtection="1">
      <alignment horizontal="right"/>
      <protection/>
    </xf>
    <xf numFmtId="3" fontId="37" fillId="35" borderId="0" xfId="55" applyNumberFormat="1" applyFont="1" applyFill="1" applyBorder="1" applyAlignment="1">
      <alignment/>
    </xf>
    <xf numFmtId="3" fontId="37" fillId="35" borderId="22" xfId="0" applyNumberFormat="1" applyFont="1" applyFill="1" applyBorder="1" applyAlignment="1" applyProtection="1">
      <alignment horizontal="right"/>
      <protection/>
    </xf>
    <xf numFmtId="3" fontId="37" fillId="35" borderId="10" xfId="55" applyNumberFormat="1" applyFont="1" applyFill="1" applyBorder="1" applyAlignment="1" applyProtection="1">
      <alignment/>
      <protection/>
    </xf>
    <xf numFmtId="3" fontId="37" fillId="35" borderId="0" xfId="0" applyNumberFormat="1" applyFont="1" applyFill="1" applyBorder="1" applyAlignment="1" applyProtection="1">
      <alignment horizontal="left"/>
      <protection/>
    </xf>
    <xf numFmtId="3" fontId="37" fillId="35" borderId="22" xfId="0" applyNumberFormat="1" applyFont="1" applyFill="1" applyBorder="1" applyAlignment="1">
      <alignment/>
    </xf>
    <xf numFmtId="3" fontId="37" fillId="35" borderId="58" xfId="55" applyNumberFormat="1" applyFont="1" applyFill="1" applyBorder="1" applyAlignment="1" applyProtection="1">
      <alignment/>
      <protection/>
    </xf>
    <xf numFmtId="9" fontId="63" fillId="35" borderId="43" xfId="48" applyNumberFormat="1" applyFont="1" applyFill="1" applyBorder="1" applyAlignment="1">
      <alignment horizontal="center"/>
    </xf>
    <xf numFmtId="9" fontId="63" fillId="35" borderId="43" xfId="0" applyNumberFormat="1" applyFont="1" applyFill="1" applyBorder="1" applyAlignment="1">
      <alignment horizontal="center"/>
    </xf>
    <xf numFmtId="9" fontId="63" fillId="35" borderId="22" xfId="0" applyNumberFormat="1" applyFont="1" applyFill="1" applyBorder="1" applyAlignment="1">
      <alignment horizontal="center"/>
    </xf>
    <xf numFmtId="9" fontId="63" fillId="35" borderId="22" xfId="48" applyNumberFormat="1" applyFont="1" applyFill="1" applyBorder="1" applyAlignment="1">
      <alignment horizontal="center"/>
    </xf>
    <xf numFmtId="9" fontId="68" fillId="35" borderId="0" xfId="0" applyNumberFormat="1" applyFont="1" applyFill="1" applyBorder="1" applyAlignment="1">
      <alignment horizontal="center"/>
    </xf>
    <xf numFmtId="9" fontId="69" fillId="35" borderId="0" xfId="0" applyNumberFormat="1" applyFont="1" applyFill="1" applyBorder="1" applyAlignment="1">
      <alignment horizontal="center"/>
    </xf>
    <xf numFmtId="9" fontId="63" fillId="35" borderId="16" xfId="48" applyNumberFormat="1" applyFont="1" applyFill="1" applyBorder="1" applyAlignment="1">
      <alignment horizontal="center"/>
    </xf>
    <xf numFmtId="3" fontId="63" fillId="35" borderId="43" xfId="55" applyNumberFormat="1" applyFont="1" applyFill="1" applyBorder="1" applyAlignment="1">
      <alignment/>
    </xf>
    <xf numFmtId="3" fontId="63" fillId="35" borderId="69" xfId="55" applyNumberFormat="1" applyFont="1" applyFill="1" applyBorder="1" applyAlignment="1" applyProtection="1">
      <alignment/>
      <protection/>
    </xf>
    <xf numFmtId="3" fontId="63" fillId="35" borderId="43" xfId="55" applyNumberFormat="1" applyFont="1" applyFill="1" applyBorder="1" applyAlignment="1" applyProtection="1">
      <alignment/>
      <protection/>
    </xf>
    <xf numFmtId="3" fontId="63" fillId="35" borderId="69" xfId="55" applyNumberFormat="1" applyFont="1" applyFill="1" applyBorder="1" applyAlignment="1">
      <alignment/>
    </xf>
    <xf numFmtId="3" fontId="63" fillId="35" borderId="22" xfId="55" applyNumberFormat="1" applyFont="1" applyFill="1" applyBorder="1" applyAlignment="1">
      <alignment/>
    </xf>
    <xf numFmtId="3" fontId="63" fillId="35" borderId="55" xfId="55" applyNumberFormat="1" applyFont="1" applyFill="1" applyBorder="1" applyAlignment="1" applyProtection="1">
      <alignment/>
      <protection/>
    </xf>
    <xf numFmtId="3" fontId="68" fillId="35" borderId="0" xfId="55" applyNumberFormat="1" applyFont="1" applyFill="1" applyBorder="1" applyAlignment="1">
      <alignment/>
    </xf>
    <xf numFmtId="3" fontId="69" fillId="35" borderId="0" xfId="55" applyNumberFormat="1" applyFont="1" applyFill="1" applyBorder="1" applyAlignment="1">
      <alignment/>
    </xf>
    <xf numFmtId="3" fontId="63" fillId="35" borderId="69" xfId="55" applyNumberFormat="1" applyFont="1" applyFill="1" applyBorder="1" applyAlignment="1" applyProtection="1">
      <alignment horizontal="right"/>
      <protection/>
    </xf>
    <xf numFmtId="3" fontId="63" fillId="35" borderId="69" xfId="55" applyNumberFormat="1" applyFont="1" applyFill="1" applyBorder="1" applyAlignment="1">
      <alignment horizontal="right"/>
    </xf>
    <xf numFmtId="3" fontId="63" fillId="35" borderId="16" xfId="55" applyNumberFormat="1" applyFont="1" applyFill="1" applyBorder="1" applyAlignment="1">
      <alignment/>
    </xf>
    <xf numFmtId="3" fontId="63" fillId="35" borderId="59" xfId="55" applyNumberFormat="1" applyFont="1" applyFill="1" applyBorder="1" applyAlignment="1" applyProtection="1">
      <alignment/>
      <protection/>
    </xf>
    <xf numFmtId="3" fontId="6" fillId="35" borderId="44" xfId="0" applyNumberFormat="1" applyFont="1" applyFill="1" applyBorder="1" applyAlignment="1">
      <alignment/>
    </xf>
    <xf numFmtId="3" fontId="6" fillId="33" borderId="44" xfId="0" applyNumberFormat="1" applyFont="1" applyFill="1" applyBorder="1" applyAlignment="1">
      <alignment/>
    </xf>
    <xf numFmtId="172" fontId="0" fillId="35" borderId="34" xfId="0" applyFill="1" applyBorder="1" applyAlignment="1">
      <alignment/>
    </xf>
    <xf numFmtId="172" fontId="0" fillId="33" borderId="34" xfId="0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39" xfId="0" applyNumberFormat="1" applyFont="1" applyFill="1" applyBorder="1" applyAlignment="1">
      <alignment/>
    </xf>
    <xf numFmtId="3" fontId="6" fillId="37" borderId="67" xfId="0" applyNumberFormat="1" applyFont="1" applyFill="1" applyBorder="1" applyAlignment="1">
      <alignment/>
    </xf>
    <xf numFmtId="3" fontId="6" fillId="0" borderId="67" xfId="0" applyNumberFormat="1" applyFont="1" applyFill="1" applyBorder="1" applyAlignment="1">
      <alignment/>
    </xf>
    <xf numFmtId="3" fontId="6" fillId="34" borderId="67" xfId="0" applyNumberFormat="1" applyFont="1" applyFill="1" applyBorder="1" applyAlignment="1">
      <alignment/>
    </xf>
    <xf numFmtId="3" fontId="6" fillId="34" borderId="39" xfId="0" applyNumberFormat="1" applyFont="1" applyFill="1" applyBorder="1" applyAlignment="1">
      <alignment/>
    </xf>
    <xf numFmtId="3" fontId="6" fillId="37" borderId="70" xfId="0" applyNumberFormat="1" applyFont="1" applyFill="1" applyBorder="1" applyAlignment="1">
      <alignment/>
    </xf>
    <xf numFmtId="3" fontId="6" fillId="0" borderId="70" xfId="0" applyNumberFormat="1" applyFont="1" applyFill="1" applyBorder="1" applyAlignment="1">
      <alignment/>
    </xf>
    <xf numFmtId="3" fontId="6" fillId="34" borderId="70" xfId="0" applyNumberFormat="1" applyFont="1" applyFill="1" applyBorder="1" applyAlignment="1">
      <alignment/>
    </xf>
    <xf numFmtId="3" fontId="6" fillId="34" borderId="66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6" fillId="34" borderId="35" xfId="0" applyNumberFormat="1" applyFont="1" applyFill="1" applyBorder="1" applyAlignment="1">
      <alignment/>
    </xf>
    <xf numFmtId="3" fontId="6" fillId="34" borderId="14" xfId="0" applyNumberFormat="1" applyFont="1" applyFill="1" applyBorder="1" applyAlignment="1">
      <alignment/>
    </xf>
    <xf numFmtId="3" fontId="6" fillId="35" borderId="67" xfId="0" applyNumberFormat="1" applyFont="1" applyFill="1" applyBorder="1" applyAlignment="1">
      <alignment/>
    </xf>
    <xf numFmtId="3" fontId="6" fillId="35" borderId="39" xfId="0" applyNumberFormat="1" applyFont="1" applyFill="1" applyBorder="1" applyAlignment="1">
      <alignment/>
    </xf>
    <xf numFmtId="3" fontId="6" fillId="35" borderId="70" xfId="0" applyNumberFormat="1" applyFont="1" applyFill="1" applyBorder="1" applyAlignment="1">
      <alignment/>
    </xf>
    <xf numFmtId="3" fontId="6" fillId="35" borderId="66" xfId="0" applyNumberFormat="1" applyFont="1" applyFill="1" applyBorder="1" applyAlignment="1">
      <alignment/>
    </xf>
    <xf numFmtId="3" fontId="6" fillId="35" borderId="27" xfId="0" applyNumberFormat="1" applyFont="1" applyFill="1" applyBorder="1" applyAlignment="1">
      <alignment/>
    </xf>
    <xf numFmtId="3" fontId="6" fillId="35" borderId="35" xfId="0" applyNumberFormat="1" applyFont="1" applyFill="1" applyBorder="1" applyAlignment="1">
      <alignment/>
    </xf>
    <xf numFmtId="3" fontId="6" fillId="35" borderId="19" xfId="0" applyNumberFormat="1" applyFont="1" applyFill="1" applyBorder="1" applyAlignment="1">
      <alignment/>
    </xf>
    <xf numFmtId="3" fontId="6" fillId="33" borderId="35" xfId="0" applyNumberFormat="1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6" fillId="33" borderId="19" xfId="0" applyNumberFormat="1" applyFont="1" applyFill="1" applyBorder="1" applyAlignment="1">
      <alignment/>
    </xf>
    <xf numFmtId="172" fontId="0" fillId="33" borderId="44" xfId="0" applyFill="1" applyBorder="1" applyAlignment="1">
      <alignment horizontal="center"/>
    </xf>
    <xf numFmtId="172" fontId="49" fillId="36" borderId="31" xfId="0" applyFont="1" applyFill="1" applyBorder="1" applyAlignment="1">
      <alignment/>
    </xf>
    <xf numFmtId="172" fontId="61" fillId="36" borderId="31" xfId="0" applyFont="1" applyFill="1" applyBorder="1" applyAlignment="1">
      <alignment/>
    </xf>
    <xf numFmtId="172" fontId="49" fillId="36" borderId="24" xfId="0" applyFont="1" applyFill="1" applyBorder="1" applyAlignment="1">
      <alignment/>
    </xf>
    <xf numFmtId="3" fontId="6" fillId="0" borderId="64" xfId="0" applyNumberFormat="1" applyFont="1" applyFill="1" applyBorder="1" applyAlignment="1">
      <alignment/>
    </xf>
    <xf numFmtId="3" fontId="6" fillId="33" borderId="65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33" borderId="71" xfId="0" applyNumberFormat="1" applyFont="1" applyFill="1" applyBorder="1" applyAlignment="1">
      <alignment/>
    </xf>
    <xf numFmtId="3" fontId="6" fillId="34" borderId="65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/>
    </xf>
    <xf numFmtId="3" fontId="6" fillId="34" borderId="72" xfId="0" applyNumberFormat="1" applyFont="1" applyFill="1" applyBorder="1" applyAlignment="1">
      <alignment horizontal="right"/>
    </xf>
    <xf numFmtId="3" fontId="6" fillId="33" borderId="72" xfId="0" applyNumberFormat="1" applyFont="1" applyFill="1" applyBorder="1" applyAlignment="1">
      <alignment/>
    </xf>
    <xf numFmtId="3" fontId="6" fillId="35" borderId="64" xfId="0" applyNumberFormat="1" applyFont="1" applyFill="1" applyBorder="1" applyAlignment="1">
      <alignment/>
    </xf>
    <xf numFmtId="3" fontId="6" fillId="37" borderId="28" xfId="0" applyNumberFormat="1" applyFont="1" applyFill="1" applyBorder="1" applyAlignment="1">
      <alignment/>
    </xf>
    <xf numFmtId="3" fontId="6" fillId="35" borderId="20" xfId="0" applyNumberFormat="1" applyFont="1" applyFill="1" applyBorder="1" applyAlignment="1">
      <alignment/>
    </xf>
    <xf numFmtId="3" fontId="6" fillId="35" borderId="21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6" fillId="37" borderId="2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6" fillId="36" borderId="0" xfId="0" applyNumberFormat="1" applyFont="1" applyFill="1" applyBorder="1" applyAlignment="1">
      <alignment/>
    </xf>
    <xf numFmtId="3" fontId="6" fillId="37" borderId="67" xfId="0" applyNumberFormat="1" applyFont="1" applyFill="1" applyBorder="1" applyAlignment="1">
      <alignment horizontal="center"/>
    </xf>
    <xf numFmtId="3" fontId="6" fillId="35" borderId="12" xfId="0" applyNumberFormat="1" applyFont="1" applyFill="1" applyBorder="1" applyAlignment="1">
      <alignment/>
    </xf>
    <xf numFmtId="3" fontId="6" fillId="35" borderId="34" xfId="0" applyNumberFormat="1" applyFont="1" applyFill="1" applyBorder="1" applyAlignment="1">
      <alignment/>
    </xf>
    <xf numFmtId="172" fontId="6" fillId="33" borderId="14" xfId="0" applyFont="1" applyFill="1" applyBorder="1" applyAlignment="1">
      <alignment/>
    </xf>
    <xf numFmtId="4" fontId="6" fillId="0" borderId="64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3" fontId="0" fillId="35" borderId="0" xfId="0" applyNumberFormat="1" applyFill="1" applyBorder="1" applyAlignment="1">
      <alignment/>
    </xf>
    <xf numFmtId="172" fontId="49" fillId="36" borderId="0" xfId="0" applyFon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6" fillId="0" borderId="46" xfId="0" applyNumberFormat="1" applyFont="1" applyFill="1" applyBorder="1" applyAlignment="1">
      <alignment/>
    </xf>
    <xf numFmtId="3" fontId="0" fillId="35" borderId="64" xfId="0" applyNumberFormat="1" applyFill="1" applyBorder="1" applyAlignment="1">
      <alignment/>
    </xf>
    <xf numFmtId="3" fontId="6" fillId="34" borderId="64" xfId="0" applyNumberFormat="1" applyFont="1" applyFill="1" applyBorder="1" applyAlignment="1">
      <alignment/>
    </xf>
    <xf numFmtId="172" fontId="67" fillId="34" borderId="28" xfId="0" applyFont="1" applyFill="1" applyBorder="1" applyAlignment="1">
      <alignment/>
    </xf>
    <xf numFmtId="172" fontId="6" fillId="35" borderId="29" xfId="0" applyFont="1" applyFill="1" applyBorder="1" applyAlignment="1">
      <alignment/>
    </xf>
    <xf numFmtId="3" fontId="0" fillId="35" borderId="29" xfId="0" applyNumberFormat="1" applyFill="1" applyBorder="1" applyAlignment="1">
      <alignment/>
    </xf>
    <xf numFmtId="3" fontId="6" fillId="33" borderId="33" xfId="0" applyNumberFormat="1" applyFont="1" applyFill="1" applyBorder="1" applyAlignment="1">
      <alignment/>
    </xf>
    <xf numFmtId="172" fontId="0" fillId="33" borderId="29" xfId="0" applyFill="1" applyBorder="1" applyAlignment="1">
      <alignment/>
    </xf>
    <xf numFmtId="172" fontId="0" fillId="33" borderId="33" xfId="0" applyFill="1" applyBorder="1" applyAlignment="1">
      <alignment/>
    </xf>
    <xf numFmtId="172" fontId="6" fillId="33" borderId="28" xfId="0" applyFont="1" applyFill="1" applyBorder="1" applyAlignment="1">
      <alignment/>
    </xf>
    <xf numFmtId="172" fontId="6" fillId="0" borderId="40" xfId="0" applyFont="1" applyFill="1" applyBorder="1" applyAlignment="1">
      <alignment/>
    </xf>
    <xf numFmtId="172" fontId="6" fillId="0" borderId="42" xfId="0" applyFont="1" applyFill="1" applyBorder="1" applyAlignment="1">
      <alignment/>
    </xf>
    <xf numFmtId="172" fontId="6" fillId="33" borderId="31" xfId="0" applyFont="1" applyFill="1" applyBorder="1" applyAlignment="1">
      <alignment/>
    </xf>
    <xf numFmtId="172" fontId="6" fillId="35" borderId="31" xfId="0" applyFont="1" applyFill="1" applyBorder="1" applyAlignment="1">
      <alignment/>
    </xf>
    <xf numFmtId="3" fontId="6" fillId="34" borderId="0" xfId="0" applyNumberFormat="1" applyFont="1" applyFill="1" applyBorder="1" applyAlignment="1">
      <alignment horizontal="right"/>
    </xf>
    <xf numFmtId="172" fontId="6" fillId="0" borderId="73" xfId="0" applyFont="1" applyFill="1" applyBorder="1" applyAlignment="1">
      <alignment/>
    </xf>
    <xf numFmtId="3" fontId="9" fillId="34" borderId="64" xfId="0" applyNumberFormat="1" applyFont="1" applyFill="1" applyBorder="1" applyAlignment="1">
      <alignment/>
    </xf>
    <xf numFmtId="3" fontId="6" fillId="37" borderId="46" xfId="0" applyNumberFormat="1" applyFont="1" applyFill="1" applyBorder="1" applyAlignment="1">
      <alignment/>
    </xf>
    <xf numFmtId="3" fontId="34" fillId="34" borderId="0" xfId="58" applyNumberFormat="1" applyFont="1" applyFill="1" applyBorder="1" applyAlignment="1">
      <alignment/>
    </xf>
    <xf numFmtId="3" fontId="37" fillId="34" borderId="68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horizontal="right"/>
      <protection/>
    </xf>
    <xf numFmtId="3" fontId="37" fillId="34" borderId="16" xfId="0" applyNumberFormat="1" applyFont="1" applyFill="1" applyBorder="1" applyAlignment="1" applyProtection="1">
      <alignment/>
      <protection/>
    </xf>
    <xf numFmtId="3" fontId="37" fillId="34" borderId="50" xfId="0" applyNumberFormat="1" applyFont="1" applyFill="1" applyBorder="1" applyAlignment="1" applyProtection="1">
      <alignment/>
      <protection/>
    </xf>
    <xf numFmtId="3" fontId="37" fillId="34" borderId="51" xfId="0" applyNumberFormat="1" applyFont="1" applyFill="1" applyBorder="1" applyAlignment="1" applyProtection="1">
      <alignment/>
      <protection/>
    </xf>
    <xf numFmtId="3" fontId="37" fillId="34" borderId="15" xfId="0" applyNumberFormat="1" applyFont="1" applyFill="1" applyBorder="1" applyAlignment="1" applyProtection="1">
      <alignment horizontal="right"/>
      <protection/>
    </xf>
    <xf numFmtId="3" fontId="37" fillId="34" borderId="61" xfId="0" applyNumberFormat="1" applyFont="1" applyFill="1" applyBorder="1" applyAlignment="1" applyProtection="1">
      <alignment/>
      <protection/>
    </xf>
    <xf numFmtId="3" fontId="37" fillId="34" borderId="22" xfId="0" applyNumberFormat="1" applyFont="1" applyFill="1" applyBorder="1" applyAlignment="1" applyProtection="1">
      <alignment/>
      <protection/>
    </xf>
    <xf numFmtId="3" fontId="34" fillId="34" borderId="51" xfId="0" applyNumberFormat="1" applyFont="1" applyFill="1" applyBorder="1" applyAlignment="1">
      <alignment/>
    </xf>
    <xf numFmtId="3" fontId="34" fillId="34" borderId="61" xfId="0" applyNumberFormat="1" applyFont="1" applyFill="1" applyBorder="1" applyAlignment="1">
      <alignment/>
    </xf>
    <xf numFmtId="3" fontId="34" fillId="34" borderId="22" xfId="0" applyNumberFormat="1" applyFont="1" applyFill="1" applyBorder="1" applyAlignment="1">
      <alignment/>
    </xf>
    <xf numFmtId="3" fontId="37" fillId="34" borderId="51" xfId="0" applyNumberFormat="1" applyFont="1" applyFill="1" applyBorder="1" applyAlignment="1">
      <alignment/>
    </xf>
    <xf numFmtId="3" fontId="37" fillId="34" borderId="68" xfId="0" applyNumberFormat="1" applyFont="1" applyFill="1" applyBorder="1" applyAlignment="1">
      <alignment/>
    </xf>
    <xf numFmtId="3" fontId="7" fillId="34" borderId="5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34" fillId="34" borderId="60" xfId="0" applyNumberFormat="1" applyFont="1" applyFill="1" applyBorder="1" applyAlignment="1" applyProtection="1">
      <alignment horizontal="right"/>
      <protection/>
    </xf>
    <xf numFmtId="3" fontId="34" fillId="34" borderId="43" xfId="0" applyNumberFormat="1" applyFont="1" applyFill="1" applyBorder="1" applyAlignment="1" applyProtection="1">
      <alignment horizontal="right"/>
      <protection/>
    </xf>
    <xf numFmtId="3" fontId="37" fillId="34" borderId="43" xfId="0" applyNumberFormat="1" applyFont="1" applyFill="1" applyBorder="1" applyAlignment="1" applyProtection="1">
      <alignment/>
      <protection/>
    </xf>
    <xf numFmtId="3" fontId="34" fillId="34" borderId="50" xfId="0" applyNumberFormat="1" applyFont="1" applyFill="1" applyBorder="1" applyAlignment="1">
      <alignment/>
    </xf>
    <xf numFmtId="3" fontId="34" fillId="34" borderId="68" xfId="0" applyNumberFormat="1" applyFont="1" applyFill="1" applyBorder="1" applyAlignment="1">
      <alignment/>
    </xf>
    <xf numFmtId="3" fontId="34" fillId="34" borderId="29" xfId="0" applyNumberFormat="1" applyFont="1" applyFill="1" applyBorder="1" applyAlignment="1" applyProtection="1">
      <alignment horizontal="center"/>
      <protection/>
    </xf>
    <xf numFmtId="3" fontId="46" fillId="34" borderId="0" xfId="0" applyNumberFormat="1" applyFont="1" applyFill="1" applyBorder="1" applyAlignment="1">
      <alignment/>
    </xf>
    <xf numFmtId="3" fontId="47" fillId="34" borderId="22" xfId="0" applyNumberFormat="1" applyFont="1" applyFill="1" applyBorder="1" applyAlignment="1">
      <alignment/>
    </xf>
    <xf numFmtId="3" fontId="47" fillId="34" borderId="58" xfId="0" applyNumberFormat="1" applyFont="1" applyFill="1" applyBorder="1" applyAlignment="1">
      <alignment/>
    </xf>
    <xf numFmtId="3" fontId="34" fillId="34" borderId="17" xfId="0" applyNumberFormat="1" applyFont="1" applyFill="1" applyBorder="1" applyAlignment="1" applyProtection="1">
      <alignment/>
      <protection/>
    </xf>
    <xf numFmtId="3" fontId="34" fillId="34" borderId="31" xfId="0" applyNumberFormat="1" applyFont="1" applyFill="1" applyBorder="1" applyAlignment="1">
      <alignment/>
    </xf>
    <xf numFmtId="3" fontId="34" fillId="34" borderId="0" xfId="0" applyNumberFormat="1" applyFont="1" applyFill="1" applyBorder="1" applyAlignment="1" applyProtection="1">
      <alignment/>
      <protection/>
    </xf>
    <xf numFmtId="3" fontId="34" fillId="34" borderId="18" xfId="0" applyNumberFormat="1" applyFont="1" applyFill="1" applyBorder="1" applyAlignment="1" applyProtection="1">
      <alignment/>
      <protection/>
    </xf>
    <xf numFmtId="3" fontId="34" fillId="34" borderId="16" xfId="0" applyNumberFormat="1" applyFont="1" applyFill="1" applyBorder="1" applyAlignment="1" applyProtection="1">
      <alignment/>
      <protection/>
    </xf>
    <xf numFmtId="3" fontId="34" fillId="34" borderId="16" xfId="0" applyNumberFormat="1" applyFont="1" applyFill="1" applyBorder="1" applyAlignment="1">
      <alignment/>
    </xf>
    <xf numFmtId="3" fontId="34" fillId="34" borderId="29" xfId="0" applyNumberFormat="1" applyFont="1" applyFill="1" applyBorder="1" applyAlignment="1" applyProtection="1">
      <alignment/>
      <protection/>
    </xf>
    <xf numFmtId="3" fontId="37" fillId="34" borderId="16" xfId="0" applyNumberFormat="1" applyFont="1" applyFill="1" applyBorder="1" applyAlignment="1">
      <alignment/>
    </xf>
    <xf numFmtId="3" fontId="34" fillId="34" borderId="0" xfId="0" applyNumberFormat="1" applyFont="1" applyFill="1" applyBorder="1" applyAlignment="1">
      <alignment horizontal="right"/>
    </xf>
    <xf numFmtId="3" fontId="34" fillId="34" borderId="28" xfId="0" applyNumberFormat="1" applyFont="1" applyFill="1" applyBorder="1" applyAlignment="1" applyProtection="1">
      <alignment horizontal="right"/>
      <protection/>
    </xf>
    <xf numFmtId="3" fontId="34" fillId="34" borderId="29" xfId="0" applyNumberFormat="1" applyFont="1" applyFill="1" applyBorder="1" applyAlignment="1" applyProtection="1">
      <alignment horizontal="right"/>
      <protection/>
    </xf>
    <xf numFmtId="3" fontId="37" fillId="34" borderId="23" xfId="0" applyNumberFormat="1" applyFont="1" applyFill="1" applyBorder="1" applyAlignment="1" applyProtection="1">
      <alignment/>
      <protection/>
    </xf>
    <xf numFmtId="3" fontId="37" fillId="34" borderId="31" xfId="0" applyNumberFormat="1" applyFont="1" applyFill="1" applyBorder="1" applyAlignment="1" applyProtection="1">
      <alignment/>
      <protection/>
    </xf>
    <xf numFmtId="3" fontId="37" fillId="34" borderId="13" xfId="0" applyNumberFormat="1" applyFont="1" applyFill="1" applyBorder="1" applyAlignment="1" applyProtection="1">
      <alignment/>
      <protection/>
    </xf>
    <xf numFmtId="3" fontId="37" fillId="34" borderId="0" xfId="0" applyNumberFormat="1" applyFont="1" applyFill="1" applyBorder="1" applyAlignment="1" applyProtection="1">
      <alignment horizontal="right"/>
      <protection/>
    </xf>
    <xf numFmtId="3" fontId="37" fillId="34" borderId="10" xfId="55" applyNumberFormat="1" applyFont="1" applyFill="1" applyBorder="1" applyAlignment="1" applyProtection="1">
      <alignment horizontal="right"/>
      <protection/>
    </xf>
    <xf numFmtId="3" fontId="37" fillId="34" borderId="0" xfId="55" applyNumberFormat="1" applyFont="1" applyFill="1" applyBorder="1" applyAlignment="1">
      <alignment/>
    </xf>
    <xf numFmtId="3" fontId="37" fillId="34" borderId="22" xfId="0" applyNumberFormat="1" applyFont="1" applyFill="1" applyBorder="1" applyAlignment="1" applyProtection="1">
      <alignment horizontal="right"/>
      <protection/>
    </xf>
    <xf numFmtId="3" fontId="37" fillId="34" borderId="58" xfId="55" applyNumberFormat="1" applyFont="1" applyFill="1" applyBorder="1" applyAlignment="1">
      <alignment/>
    </xf>
    <xf numFmtId="3" fontId="37" fillId="34" borderId="0" xfId="0" applyNumberFormat="1" applyFont="1" applyFill="1" applyBorder="1" applyAlignment="1" applyProtection="1">
      <alignment horizontal="left"/>
      <protection/>
    </xf>
    <xf numFmtId="3" fontId="37" fillId="34" borderId="22" xfId="0" applyNumberFormat="1" applyFont="1" applyFill="1" applyBorder="1" applyAlignment="1">
      <alignment/>
    </xf>
    <xf numFmtId="3" fontId="37" fillId="34" borderId="58" xfId="55" applyNumberFormat="1" applyFont="1" applyFill="1" applyBorder="1" applyAlignment="1" applyProtection="1">
      <alignment/>
      <protection/>
    </xf>
    <xf numFmtId="3" fontId="13" fillId="34" borderId="16" xfId="0" applyNumberFormat="1" applyFont="1" applyFill="1" applyBorder="1" applyAlignment="1" applyProtection="1">
      <alignment horizontal="left"/>
      <protection/>
    </xf>
    <xf numFmtId="3" fontId="13" fillId="34" borderId="16" xfId="0" applyNumberFormat="1" applyFont="1" applyFill="1" applyBorder="1" applyAlignment="1">
      <alignment/>
    </xf>
    <xf numFmtId="3" fontId="13" fillId="34" borderId="16" xfId="0" applyNumberFormat="1" applyFont="1" applyFill="1" applyBorder="1" applyAlignment="1" applyProtection="1">
      <alignment/>
      <protection/>
    </xf>
    <xf numFmtId="3" fontId="13" fillId="34" borderId="11" xfId="0" applyNumberFormat="1" applyFont="1" applyFill="1" applyBorder="1" applyAlignment="1" applyProtection="1">
      <alignment/>
      <protection/>
    </xf>
    <xf numFmtId="3" fontId="37" fillId="34" borderId="43" xfId="55" applyNumberFormat="1" applyFont="1" applyFill="1" applyBorder="1" applyAlignment="1">
      <alignment/>
    </xf>
    <xf numFmtId="3" fontId="37" fillId="34" borderId="43" xfId="55" applyNumberFormat="1" applyFont="1" applyFill="1" applyBorder="1" applyAlignment="1" applyProtection="1">
      <alignment horizontal="right"/>
      <protection/>
    </xf>
    <xf numFmtId="3" fontId="37" fillId="34" borderId="22" xfId="55" applyNumberFormat="1" applyFont="1" applyFill="1" applyBorder="1" applyAlignment="1">
      <alignment/>
    </xf>
    <xf numFmtId="3" fontId="10" fillId="34" borderId="0" xfId="55" applyNumberFormat="1" applyFont="1" applyFill="1" applyBorder="1" applyAlignment="1">
      <alignment/>
    </xf>
    <xf numFmtId="3" fontId="23" fillId="34" borderId="0" xfId="55" applyNumberFormat="1" applyFont="1" applyFill="1" applyBorder="1" applyAlignment="1">
      <alignment/>
    </xf>
    <xf numFmtId="3" fontId="47" fillId="34" borderId="43" xfId="55" applyNumberFormat="1" applyFont="1" applyFill="1" applyBorder="1" applyAlignment="1">
      <alignment/>
    </xf>
    <xf numFmtId="3" fontId="47" fillId="34" borderId="16" xfId="55" applyNumberFormat="1" applyFont="1" applyFill="1" applyBorder="1" applyAlignment="1">
      <alignment/>
    </xf>
    <xf numFmtId="3" fontId="34" fillId="34" borderId="28" xfId="0" applyNumberFormat="1" applyFont="1" applyFill="1" applyBorder="1" applyAlignment="1" applyProtection="1">
      <alignment/>
      <protection/>
    </xf>
    <xf numFmtId="3" fontId="37" fillId="34" borderId="24" xfId="55" applyNumberFormat="1" applyFont="1" applyFill="1" applyBorder="1" applyAlignment="1" applyProtection="1">
      <alignment/>
      <protection/>
    </xf>
    <xf numFmtId="3" fontId="37" fillId="34" borderId="14" xfId="0" applyNumberFormat="1" applyFont="1" applyFill="1" applyBorder="1" applyAlignment="1" applyProtection="1">
      <alignment horizontal="left"/>
      <protection/>
    </xf>
    <xf numFmtId="3" fontId="37" fillId="34" borderId="16" xfId="0" applyNumberFormat="1" applyFont="1" applyFill="1" applyBorder="1" applyAlignment="1" applyProtection="1">
      <alignment horizontal="left"/>
      <protection/>
    </xf>
    <xf numFmtId="3" fontId="36" fillId="34" borderId="29" xfId="0" applyNumberFormat="1" applyFont="1" applyFill="1" applyBorder="1" applyAlignment="1">
      <alignment/>
    </xf>
    <xf numFmtId="3" fontId="24" fillId="34" borderId="29" xfId="0" applyNumberFormat="1" applyFont="1" applyFill="1" applyBorder="1" applyAlignment="1">
      <alignment/>
    </xf>
    <xf numFmtId="3" fontId="48" fillId="34" borderId="29" xfId="0" applyNumberFormat="1" applyFont="1" applyFill="1" applyBorder="1" applyAlignment="1">
      <alignment/>
    </xf>
    <xf numFmtId="3" fontId="13" fillId="34" borderId="0" xfId="0" applyNumberFormat="1" applyFont="1" applyFill="1" applyBorder="1" applyAlignment="1">
      <alignment/>
    </xf>
    <xf numFmtId="3" fontId="34" fillId="34" borderId="40" xfId="0" applyNumberFormat="1" applyFont="1" applyFill="1" applyBorder="1" applyAlignment="1" applyProtection="1">
      <alignment horizontal="left"/>
      <protection/>
    </xf>
    <xf numFmtId="3" fontId="34" fillId="34" borderId="41" xfId="0" applyNumberFormat="1" applyFont="1" applyFill="1" applyBorder="1" applyAlignment="1" applyProtection="1">
      <alignment horizontal="left"/>
      <protection/>
    </xf>
    <xf numFmtId="3" fontId="34" fillId="34" borderId="40" xfId="0" applyNumberFormat="1" applyFont="1" applyFill="1" applyBorder="1" applyAlignment="1" applyProtection="1">
      <alignment horizontal="right"/>
      <protection/>
    </xf>
    <xf numFmtId="3" fontId="13" fillId="34" borderId="65" xfId="0" applyNumberFormat="1" applyFont="1" applyFill="1" applyBorder="1" applyAlignment="1" applyProtection="1">
      <alignment horizontal="left"/>
      <protection/>
    </xf>
    <xf numFmtId="3" fontId="34" fillId="34" borderId="23" xfId="0" applyNumberFormat="1" applyFont="1" applyFill="1" applyBorder="1" applyAlignment="1" applyProtection="1">
      <alignment horizontal="left"/>
      <protection/>
    </xf>
    <xf numFmtId="3" fontId="7" fillId="34" borderId="24" xfId="0" applyNumberFormat="1" applyFont="1" applyFill="1" applyBorder="1" applyAlignment="1">
      <alignment/>
    </xf>
    <xf numFmtId="3" fontId="34" fillId="34" borderId="42" xfId="0" applyNumberFormat="1" applyFont="1" applyFill="1" applyBorder="1" applyAlignment="1">
      <alignment horizontal="left"/>
    </xf>
    <xf numFmtId="3" fontId="34" fillId="34" borderId="43" xfId="0" applyNumberFormat="1" applyFont="1" applyFill="1" applyBorder="1" applyAlignment="1" applyProtection="1">
      <alignment/>
      <protection/>
    </xf>
    <xf numFmtId="3" fontId="34" fillId="34" borderId="42" xfId="0" applyNumberFormat="1" applyFont="1" applyFill="1" applyBorder="1" applyAlignment="1">
      <alignment horizontal="right"/>
    </xf>
    <xf numFmtId="3" fontId="0" fillId="34" borderId="72" xfId="0" applyNumberFormat="1" applyFill="1" applyBorder="1" applyAlignment="1">
      <alignment/>
    </xf>
    <xf numFmtId="3" fontId="0" fillId="34" borderId="28" xfId="0" applyNumberFormat="1" applyFill="1" applyBorder="1" applyAlignment="1">
      <alignment/>
    </xf>
    <xf numFmtId="3" fontId="34" fillId="34" borderId="33" xfId="0" applyNumberFormat="1" applyFont="1" applyFill="1" applyBorder="1" applyAlignment="1" applyProtection="1">
      <alignment horizontal="center"/>
      <protection/>
    </xf>
    <xf numFmtId="3" fontId="22" fillId="34" borderId="0" xfId="0" applyNumberFormat="1" applyFont="1" applyFill="1" applyBorder="1" applyAlignment="1" applyProtection="1">
      <alignment horizontal="left"/>
      <protection/>
    </xf>
    <xf numFmtId="3" fontId="34" fillId="34" borderId="13" xfId="0" applyNumberFormat="1" applyFont="1" applyFill="1" applyBorder="1" applyAlignment="1">
      <alignment horizontal="left"/>
    </xf>
    <xf numFmtId="3" fontId="34" fillId="34" borderId="14" xfId="0" applyNumberFormat="1" applyFont="1" applyFill="1" applyBorder="1" applyAlignment="1">
      <alignment horizontal="right"/>
    </xf>
    <xf numFmtId="3" fontId="0" fillId="34" borderId="11" xfId="0" applyNumberFormat="1" applyFill="1" applyBorder="1" applyAlignment="1">
      <alignment/>
    </xf>
    <xf numFmtId="3" fontId="0" fillId="34" borderId="13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13" fillId="34" borderId="0" xfId="0" applyNumberFormat="1" applyFont="1" applyFill="1" applyBorder="1" applyAlignment="1" applyProtection="1">
      <alignment/>
      <protection/>
    </xf>
    <xf numFmtId="3" fontId="0" fillId="34" borderId="0" xfId="0" applyNumberFormat="1" applyFill="1" applyBorder="1" applyAlignment="1">
      <alignment/>
    </xf>
    <xf numFmtId="3" fontId="34" fillId="34" borderId="14" xfId="0" applyNumberFormat="1" applyFont="1" applyFill="1" applyBorder="1" applyAlignment="1">
      <alignment horizontal="left"/>
    </xf>
    <xf numFmtId="3" fontId="14" fillId="34" borderId="33" xfId="0" applyNumberFormat="1" applyFont="1" applyFill="1" applyBorder="1" applyAlignment="1" applyProtection="1">
      <alignment horizontal="center"/>
      <protection/>
    </xf>
    <xf numFmtId="3" fontId="0" fillId="34" borderId="14" xfId="0" applyNumberFormat="1" applyFill="1" applyBorder="1" applyAlignment="1">
      <alignment/>
    </xf>
    <xf numFmtId="3" fontId="20" fillId="34" borderId="0" xfId="0" applyNumberFormat="1" applyFont="1" applyFill="1" applyBorder="1" applyAlignment="1" applyProtection="1">
      <alignment horizontal="left"/>
      <protection/>
    </xf>
    <xf numFmtId="3" fontId="34" fillId="34" borderId="65" xfId="0" applyNumberFormat="1" applyFont="1" applyFill="1" applyBorder="1" applyAlignment="1" applyProtection="1">
      <alignment horizontal="center"/>
      <protection/>
    </xf>
    <xf numFmtId="3" fontId="9" fillId="34" borderId="11" xfId="0" applyNumberFormat="1" applyFont="1" applyFill="1" applyBorder="1" applyAlignment="1" applyProtection="1">
      <alignment/>
      <protection/>
    </xf>
    <xf numFmtId="3" fontId="62" fillId="34" borderId="16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3" fontId="0" fillId="34" borderId="29" xfId="0" applyNumberFormat="1" applyFill="1" applyBorder="1" applyAlignment="1">
      <alignment/>
    </xf>
    <xf numFmtId="3" fontId="0" fillId="34" borderId="33" xfId="0" applyNumberFormat="1" applyFill="1" applyBorder="1" applyAlignment="1">
      <alignment/>
    </xf>
    <xf numFmtId="3" fontId="36" fillId="34" borderId="28" xfId="0" applyNumberFormat="1" applyFont="1" applyFill="1" applyBorder="1" applyAlignment="1">
      <alignment/>
    </xf>
    <xf numFmtId="3" fontId="13" fillId="34" borderId="33" xfId="0" applyNumberFormat="1" applyFont="1" applyFill="1" applyBorder="1" applyAlignment="1">
      <alignment/>
    </xf>
    <xf numFmtId="3" fontId="13" fillId="34" borderId="29" xfId="0" applyNumberFormat="1" applyFont="1" applyFill="1" applyBorder="1" applyAlignment="1">
      <alignment/>
    </xf>
    <xf numFmtId="3" fontId="16" fillId="34" borderId="0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3" fontId="34" fillId="34" borderId="23" xfId="0" applyNumberFormat="1" applyFont="1" applyFill="1" applyBorder="1" applyAlignment="1" applyProtection="1">
      <alignment horizontal="center"/>
      <protection/>
    </xf>
    <xf numFmtId="3" fontId="34" fillId="34" borderId="31" xfId="0" applyNumberFormat="1" applyFont="1" applyFill="1" applyBorder="1" applyAlignment="1" applyProtection="1">
      <alignment horizontal="center"/>
      <protection/>
    </xf>
    <xf numFmtId="3" fontId="34" fillId="34" borderId="24" xfId="0" applyNumberFormat="1" applyFont="1" applyFill="1" applyBorder="1" applyAlignment="1" applyProtection="1">
      <alignment horizontal="center"/>
      <protection/>
    </xf>
    <xf numFmtId="3" fontId="37" fillId="34" borderId="31" xfId="0" applyNumberFormat="1" applyFont="1" applyFill="1" applyBorder="1" applyAlignment="1">
      <alignment/>
    </xf>
    <xf numFmtId="3" fontId="37" fillId="34" borderId="24" xfId="0" applyNumberFormat="1" applyFont="1" applyFill="1" applyBorder="1" applyAlignment="1">
      <alignment/>
    </xf>
    <xf numFmtId="3" fontId="37" fillId="34" borderId="41" xfId="0" applyNumberFormat="1" applyFont="1" applyFill="1" applyBorder="1" applyAlignment="1" applyProtection="1">
      <alignment horizontal="left"/>
      <protection/>
    </xf>
    <xf numFmtId="3" fontId="37" fillId="34" borderId="22" xfId="0" applyNumberFormat="1" applyFont="1" applyFill="1" applyBorder="1" applyAlignment="1" applyProtection="1">
      <alignment/>
      <protection/>
    </xf>
    <xf numFmtId="3" fontId="13" fillId="34" borderId="0" xfId="0" applyNumberFormat="1" applyFont="1" applyFill="1" applyBorder="1" applyAlignment="1" applyProtection="1">
      <alignment horizontal="left"/>
      <protection/>
    </xf>
    <xf numFmtId="3" fontId="20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 applyProtection="1">
      <alignment horizontal="centerContinuous"/>
      <protection/>
    </xf>
    <xf numFmtId="3" fontId="8" fillId="34" borderId="0" xfId="0" applyNumberFormat="1" applyFont="1" applyFill="1" applyBorder="1" applyAlignment="1">
      <alignment horizontal="centerContinuous"/>
    </xf>
    <xf numFmtId="3" fontId="26" fillId="34" borderId="0" xfId="0" applyNumberFormat="1" applyFont="1" applyFill="1" applyBorder="1" applyAlignment="1">
      <alignment horizontal="centerContinuous"/>
    </xf>
    <xf numFmtId="3" fontId="15" fillId="34" borderId="0" xfId="0" applyNumberFormat="1" applyFont="1" applyFill="1" applyBorder="1" applyAlignment="1" applyProtection="1">
      <alignment horizontal="centerContinuous"/>
      <protection/>
    </xf>
    <xf numFmtId="3" fontId="15" fillId="34" borderId="0" xfId="0" applyNumberFormat="1" applyFont="1" applyFill="1" applyBorder="1" applyAlignment="1">
      <alignment horizontal="centerContinuous"/>
    </xf>
    <xf numFmtId="3" fontId="58" fillId="34" borderId="0" xfId="0" applyNumberFormat="1" applyFont="1" applyFill="1" applyBorder="1" applyAlignment="1">
      <alignment horizontal="center"/>
    </xf>
    <xf numFmtId="3" fontId="34" fillId="34" borderId="0" xfId="0" applyNumberFormat="1" applyFont="1" applyFill="1" applyBorder="1" applyAlignment="1" applyProtection="1">
      <alignment horizontal="center"/>
      <protection/>
    </xf>
    <xf numFmtId="3" fontId="37" fillId="34" borderId="14" xfId="0" applyNumberFormat="1" applyFont="1" applyFill="1" applyBorder="1" applyAlignment="1" applyProtection="1">
      <alignment/>
      <protection/>
    </xf>
    <xf numFmtId="3" fontId="34" fillId="35" borderId="40" xfId="0" applyNumberFormat="1" applyFont="1" applyFill="1" applyBorder="1" applyAlignment="1" applyProtection="1">
      <alignment horizontal="left"/>
      <protection/>
    </xf>
    <xf numFmtId="3" fontId="34" fillId="35" borderId="41" xfId="0" applyNumberFormat="1" applyFont="1" applyFill="1" applyBorder="1" applyAlignment="1" applyProtection="1">
      <alignment horizontal="left"/>
      <protection/>
    </xf>
    <xf numFmtId="3" fontId="34" fillId="35" borderId="40" xfId="0" applyNumberFormat="1" applyFont="1" applyFill="1" applyBorder="1" applyAlignment="1" applyProtection="1">
      <alignment horizontal="right"/>
      <protection/>
    </xf>
    <xf numFmtId="3" fontId="13" fillId="35" borderId="41" xfId="0" applyNumberFormat="1" applyFont="1" applyFill="1" applyBorder="1" applyAlignment="1" applyProtection="1">
      <alignment horizontal="left"/>
      <protection/>
    </xf>
    <xf numFmtId="3" fontId="34" fillId="35" borderId="28" xfId="0" applyNumberFormat="1" applyFont="1" applyFill="1" applyBorder="1" applyAlignment="1" applyProtection="1">
      <alignment horizontal="left"/>
      <protection/>
    </xf>
    <xf numFmtId="3" fontId="0" fillId="35" borderId="33" xfId="0" applyNumberFormat="1" applyFill="1" applyBorder="1" applyAlignment="1">
      <alignment/>
    </xf>
    <xf numFmtId="3" fontId="0" fillId="35" borderId="0" xfId="0" applyNumberFormat="1" applyFill="1" applyAlignment="1">
      <alignment/>
    </xf>
    <xf numFmtId="3" fontId="13" fillId="35" borderId="0" xfId="0" applyNumberFormat="1" applyFont="1" applyFill="1" applyBorder="1" applyAlignment="1" applyProtection="1">
      <alignment horizontal="left"/>
      <protection/>
    </xf>
    <xf numFmtId="3" fontId="34" fillId="35" borderId="42" xfId="0" applyNumberFormat="1" applyFont="1" applyFill="1" applyBorder="1" applyAlignment="1">
      <alignment horizontal="left"/>
    </xf>
    <xf numFmtId="3" fontId="34" fillId="35" borderId="43" xfId="0" applyNumberFormat="1" applyFont="1" applyFill="1" applyBorder="1" applyAlignment="1" applyProtection="1">
      <alignment/>
      <protection/>
    </xf>
    <xf numFmtId="3" fontId="34" fillId="35" borderId="42" xfId="0" applyNumberFormat="1" applyFont="1" applyFill="1" applyBorder="1" applyAlignment="1">
      <alignment horizontal="right"/>
    </xf>
    <xf numFmtId="3" fontId="10" fillId="35" borderId="43" xfId="0" applyNumberFormat="1" applyFont="1" applyFill="1" applyBorder="1" applyAlignment="1">
      <alignment/>
    </xf>
    <xf numFmtId="3" fontId="0" fillId="35" borderId="28" xfId="0" applyNumberFormat="1" applyFill="1" applyBorder="1" applyAlignment="1">
      <alignment/>
    </xf>
    <xf numFmtId="3" fontId="34" fillId="35" borderId="33" xfId="0" applyNumberFormat="1" applyFont="1" applyFill="1" applyBorder="1" applyAlignment="1" applyProtection="1">
      <alignment horizontal="center"/>
      <protection/>
    </xf>
    <xf numFmtId="3" fontId="13" fillId="35" borderId="0" xfId="0" applyNumberFormat="1" applyFont="1" applyFill="1" applyAlignment="1">
      <alignment/>
    </xf>
    <xf numFmtId="3" fontId="34" fillId="35" borderId="13" xfId="0" applyNumberFormat="1" applyFont="1" applyFill="1" applyBorder="1" applyAlignment="1">
      <alignment horizontal="left"/>
    </xf>
    <xf numFmtId="3" fontId="34" fillId="35" borderId="0" xfId="0" applyNumberFormat="1" applyFont="1" applyFill="1" applyBorder="1" applyAlignment="1" applyProtection="1">
      <alignment/>
      <protection/>
    </xf>
    <xf numFmtId="3" fontId="34" fillId="35" borderId="14" xfId="0" applyNumberFormat="1" applyFont="1" applyFill="1" applyBorder="1" applyAlignment="1">
      <alignment horizontal="right"/>
    </xf>
    <xf numFmtId="3" fontId="14" fillId="35" borderId="16" xfId="0" applyNumberFormat="1" applyFont="1" applyFill="1" applyBorder="1" applyAlignment="1" applyProtection="1">
      <alignment horizontal="right"/>
      <protection/>
    </xf>
    <xf numFmtId="3" fontId="0" fillId="35" borderId="13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34" fillId="35" borderId="14" xfId="0" applyNumberFormat="1" applyFont="1" applyFill="1" applyBorder="1" applyAlignment="1">
      <alignment horizontal="left"/>
    </xf>
    <xf numFmtId="3" fontId="14" fillId="35" borderId="16" xfId="0" applyNumberFormat="1" applyFont="1" applyFill="1" applyBorder="1" applyAlignment="1" applyProtection="1">
      <alignment horizontal="center"/>
      <protection/>
    </xf>
    <xf numFmtId="3" fontId="0" fillId="35" borderId="14" xfId="0" applyNumberFormat="1" applyFill="1" applyBorder="1" applyAlignment="1">
      <alignment/>
    </xf>
    <xf numFmtId="3" fontId="0" fillId="35" borderId="11" xfId="0" applyNumberFormat="1" applyFill="1" applyBorder="1" applyAlignment="1">
      <alignment/>
    </xf>
    <xf numFmtId="3" fontId="14" fillId="35" borderId="0" xfId="0" applyNumberFormat="1" applyFont="1" applyFill="1" applyBorder="1" applyAlignment="1" applyProtection="1">
      <alignment horizontal="left"/>
      <protection/>
    </xf>
    <xf numFmtId="3" fontId="13" fillId="35" borderId="0" xfId="0" applyNumberFormat="1" applyFont="1" applyFill="1" applyBorder="1" applyAlignment="1" applyProtection="1">
      <alignment/>
      <protection/>
    </xf>
    <xf numFmtId="3" fontId="17" fillId="35" borderId="0" xfId="0" applyNumberFormat="1" applyFont="1" applyFill="1" applyAlignment="1" applyProtection="1">
      <alignment/>
      <protection/>
    </xf>
    <xf numFmtId="3" fontId="34" fillId="35" borderId="28" xfId="0" applyNumberFormat="1" applyFont="1" applyFill="1" applyBorder="1" applyAlignment="1" applyProtection="1">
      <alignment/>
      <protection/>
    </xf>
    <xf numFmtId="3" fontId="34" fillId="35" borderId="33" xfId="0" applyNumberFormat="1" applyFont="1" applyFill="1" applyBorder="1" applyAlignment="1" applyProtection="1">
      <alignment/>
      <protection/>
    </xf>
    <xf numFmtId="3" fontId="37" fillId="35" borderId="23" xfId="0" applyNumberFormat="1" applyFont="1" applyFill="1" applyBorder="1" applyAlignment="1" applyProtection="1">
      <alignment/>
      <protection/>
    </xf>
    <xf numFmtId="3" fontId="37" fillId="35" borderId="24" xfId="55" applyNumberFormat="1" applyFont="1" applyFill="1" applyBorder="1" applyAlignment="1" applyProtection="1">
      <alignment/>
      <protection/>
    </xf>
    <xf numFmtId="3" fontId="37" fillId="35" borderId="14" xfId="0" applyNumberFormat="1" applyFont="1" applyFill="1" applyBorder="1" applyAlignment="1" applyProtection="1">
      <alignment horizontal="left"/>
      <protection/>
    </xf>
    <xf numFmtId="3" fontId="36" fillId="35" borderId="29" xfId="0" applyNumberFormat="1" applyFont="1" applyFill="1" applyBorder="1" applyAlignment="1">
      <alignment/>
    </xf>
    <xf numFmtId="3" fontId="48" fillId="35" borderId="29" xfId="0" applyNumberFormat="1" applyFont="1" applyFill="1" applyBorder="1" applyAlignment="1">
      <alignment/>
    </xf>
    <xf numFmtId="3" fontId="13" fillId="35" borderId="0" xfId="0" applyNumberFormat="1" applyFont="1" applyFill="1" applyAlignment="1" applyProtection="1">
      <alignment horizontal="left"/>
      <protection/>
    </xf>
    <xf numFmtId="3" fontId="13" fillId="35" borderId="0" xfId="0" applyNumberFormat="1" applyFont="1" applyFill="1" applyBorder="1" applyAlignment="1">
      <alignment/>
    </xf>
    <xf numFmtId="3" fontId="13" fillId="35" borderId="65" xfId="0" applyNumberFormat="1" applyFont="1" applyFill="1" applyBorder="1" applyAlignment="1" applyProtection="1">
      <alignment horizontal="left"/>
      <protection/>
    </xf>
    <xf numFmtId="3" fontId="34" fillId="35" borderId="23" xfId="0" applyNumberFormat="1" applyFont="1" applyFill="1" applyBorder="1" applyAlignment="1" applyProtection="1">
      <alignment horizontal="left"/>
      <protection/>
    </xf>
    <xf numFmtId="3" fontId="7" fillId="35" borderId="24" xfId="0" applyNumberFormat="1" applyFont="1" applyFill="1" applyBorder="1" applyAlignment="1">
      <alignment/>
    </xf>
    <xf numFmtId="3" fontId="0" fillId="35" borderId="72" xfId="0" applyNumberFormat="1" applyFill="1" applyBorder="1" applyAlignment="1">
      <alignment/>
    </xf>
    <xf numFmtId="3" fontId="22" fillId="35" borderId="0" xfId="0" applyNumberFormat="1" applyFont="1" applyFill="1" applyBorder="1" applyAlignment="1" applyProtection="1">
      <alignment horizontal="left"/>
      <protection/>
    </xf>
    <xf numFmtId="3" fontId="34" fillId="35" borderId="28" xfId="0" applyNumberFormat="1" applyFont="1" applyFill="1" applyBorder="1" applyAlignment="1" applyProtection="1">
      <alignment horizontal="right"/>
      <protection/>
    </xf>
    <xf numFmtId="3" fontId="14" fillId="35" borderId="33" xfId="0" applyNumberFormat="1" applyFont="1" applyFill="1" applyBorder="1" applyAlignment="1" applyProtection="1">
      <alignment horizontal="center"/>
      <protection/>
    </xf>
    <xf numFmtId="3" fontId="20" fillId="35" borderId="0" xfId="0" applyNumberFormat="1" applyFont="1" applyFill="1" applyBorder="1" applyAlignment="1" applyProtection="1">
      <alignment horizontal="left"/>
      <protection/>
    </xf>
    <xf numFmtId="3" fontId="12" fillId="35" borderId="0" xfId="0" applyNumberFormat="1" applyFont="1" applyFill="1" applyAlignment="1">
      <alignment horizontal="left"/>
    </xf>
    <xf numFmtId="3" fontId="34" fillId="35" borderId="41" xfId="0" applyNumberFormat="1" applyFont="1" applyFill="1" applyBorder="1" applyAlignment="1" applyProtection="1">
      <alignment horizontal="center"/>
      <protection/>
    </xf>
    <xf numFmtId="3" fontId="34" fillId="35" borderId="65" xfId="0" applyNumberFormat="1" applyFont="1" applyFill="1" applyBorder="1" applyAlignment="1" applyProtection="1">
      <alignment horizontal="center"/>
      <protection/>
    </xf>
    <xf numFmtId="3" fontId="9" fillId="35" borderId="11" xfId="0" applyNumberFormat="1" applyFont="1" applyFill="1" applyBorder="1" applyAlignment="1" applyProtection="1">
      <alignment/>
      <protection/>
    </xf>
    <xf numFmtId="3" fontId="37" fillId="35" borderId="15" xfId="55" applyNumberFormat="1" applyFont="1" applyFill="1" applyBorder="1" applyAlignment="1" applyProtection="1">
      <alignment/>
      <protection/>
    </xf>
    <xf numFmtId="3" fontId="37" fillId="35" borderId="59" xfId="0" applyNumberFormat="1" applyFont="1" applyFill="1" applyBorder="1" applyAlignment="1">
      <alignment/>
    </xf>
    <xf numFmtId="3" fontId="10" fillId="35" borderId="0" xfId="0" applyNumberFormat="1" applyFont="1" applyFill="1" applyBorder="1" applyAlignment="1">
      <alignment/>
    </xf>
    <xf numFmtId="3" fontId="0" fillId="35" borderId="0" xfId="0" applyNumberFormat="1" applyFill="1" applyBorder="1" applyAlignment="1">
      <alignment horizontal="centerContinuous"/>
    </xf>
    <xf numFmtId="3" fontId="25" fillId="35" borderId="0" xfId="0" applyNumberFormat="1" applyFont="1" applyFill="1" applyBorder="1" applyAlignment="1">
      <alignment horizontal="centerContinuous"/>
    </xf>
    <xf numFmtId="3" fontId="13" fillId="35" borderId="0" xfId="0" applyNumberFormat="1" applyFont="1" applyFill="1" applyBorder="1" applyAlignment="1" applyProtection="1">
      <alignment horizontal="centerContinuous"/>
      <protection/>
    </xf>
    <xf numFmtId="3" fontId="13" fillId="35" borderId="0" xfId="0" applyNumberFormat="1" applyFont="1" applyFill="1" applyBorder="1" applyAlignment="1">
      <alignment horizontal="centerContinuous"/>
    </xf>
    <xf numFmtId="3" fontId="24" fillId="35" borderId="0" xfId="0" applyNumberFormat="1" applyFont="1" applyFill="1" applyBorder="1" applyAlignment="1" applyProtection="1">
      <alignment horizontal="centerContinuous"/>
      <protection/>
    </xf>
    <xf numFmtId="3" fontId="12" fillId="35" borderId="0" xfId="0" applyNumberFormat="1" applyFont="1" applyFill="1" applyAlignment="1">
      <alignment/>
    </xf>
    <xf numFmtId="3" fontId="9" fillId="35" borderId="0" xfId="0" applyNumberFormat="1" applyFont="1" applyFill="1" applyAlignment="1">
      <alignment horizontal="center"/>
    </xf>
    <xf numFmtId="3" fontId="36" fillId="35" borderId="28" xfId="0" applyNumberFormat="1" applyFont="1" applyFill="1" applyBorder="1" applyAlignment="1">
      <alignment/>
    </xf>
    <xf numFmtId="3" fontId="7" fillId="35" borderId="10" xfId="0" applyNumberFormat="1" applyFont="1" applyFill="1" applyBorder="1" applyAlignment="1">
      <alignment/>
    </xf>
    <xf numFmtId="3" fontId="13" fillId="35" borderId="33" xfId="0" applyNumberFormat="1" applyFont="1" applyFill="1" applyBorder="1" applyAlignment="1">
      <alignment/>
    </xf>
    <xf numFmtId="3" fontId="13" fillId="35" borderId="29" xfId="0" applyNumberFormat="1" applyFont="1" applyFill="1" applyBorder="1" applyAlignment="1">
      <alignment/>
    </xf>
    <xf numFmtId="3" fontId="16" fillId="35" borderId="0" xfId="0" applyNumberFormat="1" applyFont="1" applyFill="1" applyBorder="1" applyAlignment="1">
      <alignment/>
    </xf>
    <xf numFmtId="3" fontId="16" fillId="35" borderId="10" xfId="0" applyNumberFormat="1" applyFont="1" applyFill="1" applyBorder="1" applyAlignment="1">
      <alignment/>
    </xf>
    <xf numFmtId="3" fontId="34" fillId="35" borderId="23" xfId="0" applyNumberFormat="1" applyFont="1" applyFill="1" applyBorder="1" applyAlignment="1" applyProtection="1">
      <alignment horizontal="center"/>
      <protection/>
    </xf>
    <xf numFmtId="3" fontId="34" fillId="35" borderId="31" xfId="0" applyNumberFormat="1" applyFont="1" applyFill="1" applyBorder="1" applyAlignment="1" applyProtection="1">
      <alignment horizontal="center"/>
      <protection/>
    </xf>
    <xf numFmtId="3" fontId="34" fillId="35" borderId="24" xfId="0" applyNumberFormat="1" applyFont="1" applyFill="1" applyBorder="1" applyAlignment="1" applyProtection="1">
      <alignment horizontal="center"/>
      <protection/>
    </xf>
    <xf numFmtId="3" fontId="37" fillId="35" borderId="31" xfId="0" applyNumberFormat="1" applyFont="1" applyFill="1" applyBorder="1" applyAlignment="1">
      <alignment/>
    </xf>
    <xf numFmtId="3" fontId="37" fillId="35" borderId="24" xfId="0" applyNumberFormat="1" applyFont="1" applyFill="1" applyBorder="1" applyAlignment="1">
      <alignment/>
    </xf>
    <xf numFmtId="3" fontId="37" fillId="35" borderId="41" xfId="0" applyNumberFormat="1" applyFont="1" applyFill="1" applyBorder="1" applyAlignment="1" applyProtection="1">
      <alignment horizontal="left"/>
      <protection/>
    </xf>
    <xf numFmtId="3" fontId="37" fillId="35" borderId="22" xfId="0" applyNumberFormat="1" applyFont="1" applyFill="1" applyBorder="1" applyAlignment="1" applyProtection="1">
      <alignment/>
      <protection/>
    </xf>
    <xf numFmtId="3" fontId="20" fillId="35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 horizontal="centerContinuous"/>
    </xf>
    <xf numFmtId="3" fontId="26" fillId="35" borderId="0" xfId="0" applyNumberFormat="1" applyFont="1" applyFill="1" applyBorder="1" applyAlignment="1">
      <alignment horizontal="centerContinuous"/>
    </xf>
    <xf numFmtId="3" fontId="15" fillId="35" borderId="0" xfId="0" applyNumberFormat="1" applyFont="1" applyFill="1" applyBorder="1" applyAlignment="1" applyProtection="1">
      <alignment horizontal="centerContinuous"/>
      <protection/>
    </xf>
    <xf numFmtId="3" fontId="15" fillId="35" borderId="0" xfId="0" applyNumberFormat="1" applyFont="1" applyFill="1" applyBorder="1" applyAlignment="1">
      <alignment horizontal="centerContinuous"/>
    </xf>
    <xf numFmtId="3" fontId="37" fillId="35" borderId="0" xfId="0" applyNumberFormat="1" applyFont="1" applyFill="1" applyBorder="1" applyAlignment="1" applyProtection="1">
      <alignment/>
      <protection/>
    </xf>
    <xf numFmtId="3" fontId="34" fillId="35" borderId="0" xfId="0" applyNumberFormat="1" applyFont="1" applyFill="1" applyBorder="1" applyAlignment="1" applyProtection="1">
      <alignment horizontal="center"/>
      <protection/>
    </xf>
    <xf numFmtId="3" fontId="34" fillId="35" borderId="10" xfId="0" applyNumberFormat="1" applyFont="1" applyFill="1" applyBorder="1" applyAlignment="1" applyProtection="1">
      <alignment horizontal="center"/>
      <protection/>
    </xf>
    <xf numFmtId="0" fontId="24" fillId="35" borderId="29" xfId="0" applyNumberFormat="1" applyFont="1" applyFill="1" applyBorder="1" applyAlignment="1">
      <alignment/>
    </xf>
    <xf numFmtId="172" fontId="7" fillId="33" borderId="17" xfId="0" applyFont="1" applyFill="1" applyBorder="1" applyAlignment="1">
      <alignment/>
    </xf>
    <xf numFmtId="172" fontId="7" fillId="35" borderId="44" xfId="0" applyFont="1" applyFill="1" applyBorder="1" applyAlignment="1">
      <alignment/>
    </xf>
    <xf numFmtId="172" fontId="7" fillId="33" borderId="44" xfId="0" applyFont="1" applyFill="1" applyBorder="1" applyAlignment="1">
      <alignment/>
    </xf>
    <xf numFmtId="172" fontId="7" fillId="34" borderId="44" xfId="0" applyFont="1" applyFill="1" applyBorder="1" applyAlignment="1">
      <alignment/>
    </xf>
    <xf numFmtId="3" fontId="6" fillId="34" borderId="71" xfId="0" applyNumberFormat="1" applyFont="1" applyFill="1" applyBorder="1" applyAlignment="1">
      <alignment horizontal="right"/>
    </xf>
    <xf numFmtId="3" fontId="6" fillId="37" borderId="44" xfId="0" applyNumberFormat="1" applyFont="1" applyFill="1" applyBorder="1" applyAlignment="1">
      <alignment/>
    </xf>
    <xf numFmtId="172" fontId="6" fillId="33" borderId="17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72" fontId="6" fillId="35" borderId="17" xfId="0" applyFont="1" applyFill="1" applyBorder="1" applyAlignment="1">
      <alignment/>
    </xf>
    <xf numFmtId="3" fontId="6" fillId="33" borderId="24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0" fillId="35" borderId="24" xfId="0" applyNumberForma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172" fontId="0" fillId="0" borderId="13" xfId="0" applyBorder="1" applyAlignment="1">
      <alignment/>
    </xf>
    <xf numFmtId="172" fontId="49" fillId="36" borderId="10" xfId="0" applyFont="1" applyFill="1" applyBorder="1" applyAlignment="1">
      <alignment/>
    </xf>
    <xf numFmtId="172" fontId="6" fillId="0" borderId="37" xfId="0" applyFont="1" applyFill="1" applyBorder="1" applyAlignment="1">
      <alignment/>
    </xf>
    <xf numFmtId="172" fontId="70" fillId="36" borderId="0" xfId="0" applyFont="1" applyFill="1" applyBorder="1" applyAlignment="1">
      <alignment/>
    </xf>
    <xf numFmtId="172" fontId="6" fillId="33" borderId="20" xfId="0" applyFont="1" applyFill="1" applyBorder="1" applyAlignment="1">
      <alignment/>
    </xf>
    <xf numFmtId="172" fontId="6" fillId="36" borderId="0" xfId="0" applyFont="1" applyFill="1" applyBorder="1" applyAlignment="1">
      <alignment horizontal="center"/>
    </xf>
    <xf numFmtId="172" fontId="6" fillId="33" borderId="39" xfId="0" applyFont="1" applyFill="1" applyBorder="1" applyAlignment="1">
      <alignment/>
    </xf>
    <xf numFmtId="172" fontId="6" fillId="33" borderId="66" xfId="0" applyFont="1" applyFill="1" applyBorder="1" applyAlignment="1">
      <alignment/>
    </xf>
    <xf numFmtId="172" fontId="6" fillId="36" borderId="0" xfId="0" applyFont="1" applyFill="1" applyBorder="1" applyAlignment="1">
      <alignment wrapText="1"/>
    </xf>
    <xf numFmtId="3" fontId="6" fillId="34" borderId="12" xfId="0" applyNumberFormat="1" applyFont="1" applyFill="1" applyBorder="1" applyAlignment="1">
      <alignment/>
    </xf>
    <xf numFmtId="3" fontId="6" fillId="34" borderId="34" xfId="0" applyNumberFormat="1" applyFont="1" applyFill="1" applyBorder="1" applyAlignment="1">
      <alignment/>
    </xf>
    <xf numFmtId="3" fontId="6" fillId="36" borderId="16" xfId="0" applyNumberFormat="1" applyFont="1" applyFill="1" applyBorder="1" applyAlignment="1">
      <alignment/>
    </xf>
    <xf numFmtId="172" fontId="61" fillId="36" borderId="16" xfId="0" applyFont="1" applyFill="1" applyBorder="1" applyAlignment="1">
      <alignment/>
    </xf>
    <xf numFmtId="172" fontId="6" fillId="36" borderId="11" xfId="0" applyFont="1" applyFill="1" applyBorder="1" applyAlignment="1">
      <alignment horizontal="center"/>
    </xf>
    <xf numFmtId="3" fontId="6" fillId="34" borderId="74" xfId="0" applyNumberFormat="1" applyFont="1" applyFill="1" applyBorder="1" applyAlignment="1">
      <alignment/>
    </xf>
    <xf numFmtId="172" fontId="6" fillId="0" borderId="18" xfId="0" applyFont="1" applyFill="1" applyBorder="1" applyAlignment="1">
      <alignment horizontal="center"/>
    </xf>
    <xf numFmtId="172" fontId="6" fillId="34" borderId="44" xfId="0" applyFont="1" applyFill="1" applyBorder="1" applyAlignment="1">
      <alignment horizontal="center"/>
    </xf>
    <xf numFmtId="172" fontId="7" fillId="34" borderId="37" xfId="0" applyFont="1" applyFill="1" applyBorder="1" applyAlignment="1">
      <alignment/>
    </xf>
    <xf numFmtId="172" fontId="7" fillId="34" borderId="36" xfId="0" applyFont="1" applyFill="1" applyBorder="1" applyAlignment="1">
      <alignment wrapText="1"/>
    </xf>
    <xf numFmtId="172" fontId="7" fillId="35" borderId="36" xfId="0" applyFont="1" applyFill="1" applyBorder="1" applyAlignment="1">
      <alignment wrapText="1"/>
    </xf>
    <xf numFmtId="172" fontId="7" fillId="33" borderId="36" xfId="0" applyFont="1" applyFill="1" applyBorder="1" applyAlignment="1">
      <alignment wrapText="1"/>
    </xf>
    <xf numFmtId="172" fontId="7" fillId="33" borderId="37" xfId="0" applyFont="1" applyFill="1" applyBorder="1" applyAlignment="1">
      <alignment/>
    </xf>
    <xf numFmtId="172" fontId="7" fillId="35" borderId="37" xfId="0" applyFont="1" applyFill="1" applyBorder="1" applyAlignment="1">
      <alignment/>
    </xf>
    <xf numFmtId="172" fontId="7" fillId="33" borderId="21" xfId="0" applyFont="1" applyFill="1" applyBorder="1" applyAlignment="1">
      <alignment/>
    </xf>
    <xf numFmtId="172" fontId="6" fillId="33" borderId="13" xfId="0" applyFont="1" applyFill="1" applyBorder="1" applyAlignment="1">
      <alignment/>
    </xf>
    <xf numFmtId="172" fontId="6" fillId="35" borderId="13" xfId="0" applyFont="1" applyFill="1" applyBorder="1" applyAlignment="1">
      <alignment/>
    </xf>
    <xf numFmtId="172" fontId="6" fillId="35" borderId="14" xfId="0" applyFont="1" applyFill="1" applyBorder="1" applyAlignment="1">
      <alignment/>
    </xf>
    <xf numFmtId="172" fontId="7" fillId="34" borderId="23" xfId="0" applyFont="1" applyFill="1" applyBorder="1" applyAlignment="1">
      <alignment/>
    </xf>
    <xf numFmtId="172" fontId="6" fillId="0" borderId="18" xfId="0" applyFont="1" applyFill="1" applyBorder="1" applyAlignment="1">
      <alignment/>
    </xf>
    <xf numFmtId="172" fontId="6" fillId="0" borderId="19" xfId="0" applyFont="1" applyFill="1" applyBorder="1" applyAlignment="1">
      <alignment/>
    </xf>
    <xf numFmtId="172" fontId="7" fillId="34" borderId="28" xfId="0" applyFont="1" applyFill="1" applyBorder="1" applyAlignment="1">
      <alignment/>
    </xf>
    <xf numFmtId="172" fontId="7" fillId="35" borderId="20" xfId="0" applyFont="1" applyFill="1" applyBorder="1" applyAlignment="1">
      <alignment horizontal="center"/>
    </xf>
    <xf numFmtId="172" fontId="40" fillId="36" borderId="23" xfId="0" applyFont="1" applyFill="1" applyBorder="1" applyAlignment="1">
      <alignment/>
    </xf>
    <xf numFmtId="172" fontId="39" fillId="36" borderId="13" xfId="0" applyFont="1" applyFill="1" applyBorder="1" applyAlignment="1">
      <alignment/>
    </xf>
    <xf numFmtId="3" fontId="37" fillId="34" borderId="14" xfId="0" applyNumberFormat="1" applyFont="1" applyFill="1" applyBorder="1" applyAlignment="1" applyProtection="1">
      <alignment horizontal="right"/>
      <protection/>
    </xf>
    <xf numFmtId="3" fontId="37" fillId="34" borderId="16" xfId="0" applyNumberFormat="1" applyFont="1" applyFill="1" applyBorder="1" applyAlignment="1" applyProtection="1">
      <alignment horizontal="right"/>
      <protection/>
    </xf>
    <xf numFmtId="172" fontId="7" fillId="0" borderId="13" xfId="0" applyFont="1" applyFill="1" applyBorder="1" applyAlignment="1">
      <alignment/>
    </xf>
    <xf numFmtId="3" fontId="34" fillId="34" borderId="23" xfId="0" applyNumberFormat="1" applyFont="1" applyFill="1" applyBorder="1" applyAlignment="1">
      <alignment horizontal="right"/>
    </xf>
    <xf numFmtId="3" fontId="34" fillId="34" borderId="31" xfId="0" applyNumberFormat="1" applyFont="1" applyFill="1" applyBorder="1" applyAlignment="1">
      <alignment horizontal="right"/>
    </xf>
    <xf numFmtId="3" fontId="34" fillId="34" borderId="24" xfId="0" applyNumberFormat="1" applyFont="1" applyFill="1" applyBorder="1" applyAlignment="1">
      <alignment/>
    </xf>
    <xf numFmtId="172" fontId="7" fillId="0" borderId="0" xfId="0" applyFont="1" applyFill="1" applyBorder="1" applyAlignment="1">
      <alignment/>
    </xf>
    <xf numFmtId="172" fontId="6" fillId="0" borderId="0" xfId="0" applyFont="1" applyFill="1" applyBorder="1" applyAlignment="1">
      <alignment/>
    </xf>
    <xf numFmtId="172" fontId="7" fillId="33" borderId="31" xfId="0" applyFont="1" applyFill="1" applyBorder="1" applyAlignment="1">
      <alignment/>
    </xf>
    <xf numFmtId="172" fontId="7" fillId="35" borderId="31" xfId="0" applyFont="1" applyFill="1" applyBorder="1" applyAlignment="1">
      <alignment/>
    </xf>
    <xf numFmtId="172" fontId="7" fillId="34" borderId="31" xfId="0" applyFont="1" applyFill="1" applyBorder="1" applyAlignment="1">
      <alignment horizontal="center"/>
    </xf>
    <xf numFmtId="172" fontId="6" fillId="38" borderId="24" xfId="0" applyFont="1" applyFill="1" applyBorder="1" applyAlignment="1">
      <alignment/>
    </xf>
    <xf numFmtId="1" fontId="34" fillId="38" borderId="10" xfId="0" applyNumberFormat="1" applyFont="1" applyFill="1" applyBorder="1" applyAlignment="1" applyProtection="1">
      <alignment horizontal="center"/>
      <protection/>
    </xf>
    <xf numFmtId="1" fontId="34" fillId="0" borderId="0" xfId="0" applyNumberFormat="1" applyFont="1" applyFill="1" applyBorder="1" applyAlignment="1" applyProtection="1">
      <alignment horizontal="center"/>
      <protection/>
    </xf>
    <xf numFmtId="172" fontId="7" fillId="38" borderId="14" xfId="0" applyFont="1" applyFill="1" applyBorder="1" applyAlignment="1">
      <alignment/>
    </xf>
    <xf numFmtId="172" fontId="7" fillId="0" borderId="23" xfId="0" applyFont="1" applyFill="1" applyBorder="1" applyAlignment="1">
      <alignment/>
    </xf>
    <xf numFmtId="172" fontId="6" fillId="0" borderId="17" xfId="0" applyFont="1" applyFill="1" applyBorder="1" applyAlignment="1">
      <alignment/>
    </xf>
    <xf numFmtId="172" fontId="7" fillId="35" borderId="28" xfId="0" applyFont="1" applyFill="1" applyBorder="1" applyAlignment="1">
      <alignment wrapText="1"/>
    </xf>
    <xf numFmtId="172" fontId="7" fillId="33" borderId="24" xfId="0" applyFont="1" applyFill="1" applyBorder="1" applyAlignment="1">
      <alignment horizontal="center" wrapText="1"/>
    </xf>
    <xf numFmtId="172" fontId="7" fillId="33" borderId="17" xfId="0" applyFont="1" applyFill="1" applyBorder="1" applyAlignment="1">
      <alignment wrapText="1"/>
    </xf>
    <xf numFmtId="172" fontId="6" fillId="0" borderId="64" xfId="0" applyFont="1" applyFill="1" applyBorder="1" applyAlignment="1">
      <alignment/>
    </xf>
    <xf numFmtId="172" fontId="6" fillId="0" borderId="65" xfId="0" applyFont="1" applyBorder="1" applyAlignment="1">
      <alignment horizontal="center"/>
    </xf>
    <xf numFmtId="172" fontId="6" fillId="0" borderId="71" xfId="0" applyFont="1" applyBorder="1" applyAlignment="1">
      <alignment horizontal="center"/>
    </xf>
    <xf numFmtId="172" fontId="7" fillId="35" borderId="44" xfId="0" applyFont="1" applyFill="1" applyBorder="1" applyAlignment="1">
      <alignment horizontal="center" wrapText="1"/>
    </xf>
    <xf numFmtId="172" fontId="6" fillId="0" borderId="64" xfId="0" applyFont="1" applyBorder="1" applyAlignment="1">
      <alignment horizontal="center"/>
    </xf>
    <xf numFmtId="172" fontId="6" fillId="0" borderId="20" xfId="0" applyFont="1" applyBorder="1" applyAlignment="1">
      <alignment horizontal="center"/>
    </xf>
    <xf numFmtId="172" fontId="6" fillId="0" borderId="21" xfId="0" applyFont="1" applyBorder="1" applyAlignment="1">
      <alignment horizontal="center"/>
    </xf>
    <xf numFmtId="172" fontId="7" fillId="35" borderId="44" xfId="0" applyFont="1" applyFill="1" applyBorder="1" applyAlignment="1">
      <alignment wrapText="1"/>
    </xf>
    <xf numFmtId="172" fontId="7" fillId="34" borderId="44" xfId="0" applyFont="1" applyFill="1" applyBorder="1" applyAlignment="1">
      <alignment horizontal="center" wrapText="1"/>
    </xf>
    <xf numFmtId="172" fontId="7" fillId="34" borderId="44" xfId="0" applyFont="1" applyFill="1" applyBorder="1" applyAlignment="1">
      <alignment wrapText="1"/>
    </xf>
    <xf numFmtId="1" fontId="13" fillId="33" borderId="0" xfId="0" applyNumberFormat="1" applyFont="1" applyFill="1" applyAlignment="1">
      <alignment/>
    </xf>
    <xf numFmtId="172" fontId="0" fillId="33" borderId="0" xfId="0" applyFill="1" applyAlignment="1">
      <alignment/>
    </xf>
    <xf numFmtId="172" fontId="34" fillId="34" borderId="0" xfId="0" applyFont="1" applyFill="1" applyAlignment="1">
      <alignment/>
    </xf>
    <xf numFmtId="172" fontId="0" fillId="34" borderId="18" xfId="0" applyFill="1" applyBorder="1" applyAlignment="1">
      <alignment/>
    </xf>
    <xf numFmtId="1" fontId="34" fillId="34" borderId="28" xfId="0" applyNumberFormat="1" applyFont="1" applyFill="1" applyBorder="1" applyAlignment="1">
      <alignment/>
    </xf>
    <xf numFmtId="1" fontId="37" fillId="34" borderId="29" xfId="0" applyNumberFormat="1" applyFont="1" applyFill="1" applyBorder="1" applyAlignment="1" applyProtection="1">
      <alignment horizontal="left"/>
      <protection/>
    </xf>
    <xf numFmtId="3" fontId="37" fillId="34" borderId="29" xfId="0" applyNumberFormat="1" applyFont="1" applyFill="1" applyBorder="1" applyAlignment="1">
      <alignment/>
    </xf>
    <xf numFmtId="3" fontId="37" fillId="34" borderId="44" xfId="0" applyNumberFormat="1" applyFont="1" applyFill="1" applyBorder="1" applyAlignment="1" applyProtection="1">
      <alignment/>
      <protection/>
    </xf>
    <xf numFmtId="3" fontId="37" fillId="34" borderId="29" xfId="0" applyNumberFormat="1" applyFont="1" applyFill="1" applyBorder="1" applyAlignment="1" applyProtection="1">
      <alignment/>
      <protection/>
    </xf>
    <xf numFmtId="1" fontId="13" fillId="34" borderId="31" xfId="0" applyNumberFormat="1" applyFont="1" applyFill="1" applyBorder="1" applyAlignment="1" applyProtection="1">
      <alignment horizontal="left"/>
      <protection/>
    </xf>
    <xf numFmtId="1" fontId="13" fillId="34" borderId="31" xfId="0" applyNumberFormat="1" applyFont="1" applyFill="1" applyBorder="1" applyAlignment="1">
      <alignment/>
    </xf>
    <xf numFmtId="1" fontId="34" fillId="34" borderId="18" xfId="0" applyNumberFormat="1" applyFont="1" applyFill="1" applyBorder="1" applyAlignment="1" applyProtection="1">
      <alignment/>
      <protection/>
    </xf>
    <xf numFmtId="3" fontId="34" fillId="34" borderId="18" xfId="0" applyNumberFormat="1" applyFont="1" applyFill="1" applyBorder="1" applyAlignment="1">
      <alignment/>
    </xf>
    <xf numFmtId="1" fontId="9" fillId="34" borderId="29" xfId="0" applyNumberFormat="1" applyFont="1" applyFill="1" applyBorder="1" applyAlignment="1">
      <alignment/>
    </xf>
    <xf numFmtId="172" fontId="34" fillId="34" borderId="29" xfId="0" applyFont="1" applyFill="1" applyBorder="1" applyAlignment="1">
      <alignment/>
    </xf>
    <xf numFmtId="172" fontId="8" fillId="34" borderId="29" xfId="0" applyFont="1" applyFill="1" applyBorder="1" applyAlignment="1">
      <alignment/>
    </xf>
    <xf numFmtId="172" fontId="8" fillId="34" borderId="29" xfId="0" applyFont="1" applyFill="1" applyBorder="1" applyAlignment="1">
      <alignment/>
    </xf>
    <xf numFmtId="1" fontId="34" fillId="34" borderId="29" xfId="0" applyNumberFormat="1" applyFont="1" applyFill="1" applyBorder="1" applyAlignment="1" applyProtection="1">
      <alignment horizontal="left"/>
      <protection/>
    </xf>
    <xf numFmtId="1" fontId="34" fillId="35" borderId="29" xfId="0" applyNumberFormat="1" applyFont="1" applyFill="1" applyBorder="1" applyAlignment="1" applyProtection="1">
      <alignment horizontal="left"/>
      <protection/>
    </xf>
    <xf numFmtId="1" fontId="34" fillId="35" borderId="29" xfId="0" applyNumberFormat="1" applyFont="1" applyFill="1" applyBorder="1" applyAlignment="1">
      <alignment/>
    </xf>
    <xf numFmtId="3" fontId="34" fillId="35" borderId="18" xfId="0" applyNumberFormat="1" applyFont="1" applyFill="1" applyBorder="1" applyAlignment="1" applyProtection="1">
      <alignment/>
      <protection/>
    </xf>
    <xf numFmtId="3" fontId="37" fillId="35" borderId="19" xfId="0" applyNumberFormat="1" applyFont="1" applyFill="1" applyBorder="1" applyAlignment="1" applyProtection="1">
      <alignment/>
      <protection/>
    </xf>
    <xf numFmtId="172" fontId="34" fillId="33" borderId="62" xfId="0" applyFont="1" applyFill="1" applyBorder="1" applyAlignment="1">
      <alignment/>
    </xf>
    <xf numFmtId="172" fontId="7" fillId="33" borderId="29" xfId="0" applyFont="1" applyFill="1" applyBorder="1" applyAlignment="1">
      <alignment/>
    </xf>
    <xf numFmtId="172" fontId="6" fillId="33" borderId="29" xfId="0" applyFont="1" applyFill="1" applyBorder="1" applyAlignment="1">
      <alignment/>
    </xf>
    <xf numFmtId="1" fontId="34" fillId="33" borderId="29" xfId="0" applyNumberFormat="1" applyFont="1" applyFill="1" applyBorder="1" applyAlignment="1" applyProtection="1">
      <alignment horizontal="left"/>
      <protection/>
    </xf>
    <xf numFmtId="1" fontId="34" fillId="33" borderId="29" xfId="0" applyNumberFormat="1" applyFont="1" applyFill="1" applyBorder="1" applyAlignment="1">
      <alignment/>
    </xf>
    <xf numFmtId="172" fontId="0" fillId="33" borderId="16" xfId="0" applyFill="1" applyBorder="1" applyAlignment="1">
      <alignment/>
    </xf>
    <xf numFmtId="4" fontId="9" fillId="33" borderId="0" xfId="0" applyNumberFormat="1" applyFont="1" applyFill="1" applyAlignment="1">
      <alignment horizontal="center"/>
    </xf>
    <xf numFmtId="172" fontId="36" fillId="33" borderId="28" xfId="0" applyFont="1" applyFill="1" applyBorder="1" applyAlignment="1">
      <alignment/>
    </xf>
    <xf numFmtId="172" fontId="36" fillId="33" borderId="29" xfId="0" applyFont="1" applyFill="1" applyBorder="1" applyAlignment="1">
      <alignment/>
    </xf>
    <xf numFmtId="172" fontId="24" fillId="33" borderId="29" xfId="0" applyFont="1" applyFill="1" applyBorder="1" applyAlignment="1">
      <alignment horizontal="center"/>
    </xf>
    <xf numFmtId="172" fontId="41" fillId="33" borderId="29" xfId="0" applyFont="1" applyFill="1" applyBorder="1" applyAlignment="1">
      <alignment/>
    </xf>
    <xf numFmtId="172" fontId="24" fillId="33" borderId="29" xfId="0" applyFont="1" applyFill="1" applyBorder="1" applyAlignment="1">
      <alignment/>
    </xf>
    <xf numFmtId="172" fontId="36" fillId="33" borderId="33" xfId="0" applyFont="1" applyFill="1" applyBorder="1" applyAlignment="1">
      <alignment/>
    </xf>
    <xf numFmtId="1" fontId="34" fillId="33" borderId="13" xfId="0" applyNumberFormat="1" applyFont="1" applyFill="1" applyBorder="1" applyAlignment="1" applyProtection="1">
      <alignment horizontal="left"/>
      <protection/>
    </xf>
    <xf numFmtId="1" fontId="34" fillId="33" borderId="28" xfId="0" applyNumberFormat="1" applyFont="1" applyFill="1" applyBorder="1" applyAlignment="1" applyProtection="1">
      <alignment horizontal="center"/>
      <protection/>
    </xf>
    <xf numFmtId="1" fontId="34" fillId="33" borderId="29" xfId="0" applyNumberFormat="1" applyFont="1" applyFill="1" applyBorder="1" applyAlignment="1" applyProtection="1">
      <alignment horizontal="center"/>
      <protection/>
    </xf>
    <xf numFmtId="4" fontId="34" fillId="33" borderId="33" xfId="0" applyNumberFormat="1" applyFont="1" applyFill="1" applyBorder="1" applyAlignment="1" applyProtection="1">
      <alignment horizontal="center"/>
      <protection/>
    </xf>
    <xf numFmtId="1" fontId="34" fillId="33" borderId="47" xfId="0" applyNumberFormat="1" applyFont="1" applyFill="1" applyBorder="1" applyAlignment="1" applyProtection="1">
      <alignment horizontal="left"/>
      <protection/>
    </xf>
    <xf numFmtId="3" fontId="34" fillId="33" borderId="0" xfId="58" applyNumberFormat="1" applyFont="1" applyFill="1" applyBorder="1" applyAlignment="1">
      <alignment/>
    </xf>
    <xf numFmtId="3" fontId="34" fillId="33" borderId="10" xfId="0" applyNumberFormat="1" applyFont="1" applyFill="1" applyBorder="1" applyAlignment="1" applyProtection="1">
      <alignment/>
      <protection/>
    </xf>
    <xf numFmtId="1" fontId="34" fillId="33" borderId="48" xfId="0" applyNumberFormat="1" applyFont="1" applyFill="1" applyBorder="1" applyAlignment="1">
      <alignment/>
    </xf>
    <xf numFmtId="3" fontId="34" fillId="33" borderId="0" xfId="0" applyNumberFormat="1" applyFont="1" applyFill="1" applyBorder="1" applyAlignment="1">
      <alignment/>
    </xf>
    <xf numFmtId="1" fontId="9" fillId="33" borderId="75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9" fillId="33" borderId="10" xfId="0" applyNumberFormat="1" applyFont="1" applyFill="1" applyBorder="1" applyAlignment="1" applyProtection="1">
      <alignment/>
      <protection/>
    </xf>
    <xf numFmtId="1" fontId="37" fillId="33" borderId="47" xfId="0" applyNumberFormat="1" applyFont="1" applyFill="1" applyBorder="1" applyAlignment="1" applyProtection="1">
      <alignment horizontal="left"/>
      <protection/>
    </xf>
    <xf numFmtId="3" fontId="37" fillId="33" borderId="68" xfId="0" applyNumberFormat="1" applyFont="1" applyFill="1" applyBorder="1" applyAlignment="1" applyProtection="1">
      <alignment/>
      <protection/>
    </xf>
    <xf numFmtId="3" fontId="37" fillId="33" borderId="49" xfId="0" applyNumberFormat="1" applyFont="1" applyFill="1" applyBorder="1" applyAlignment="1" applyProtection="1">
      <alignment/>
      <protection/>
    </xf>
    <xf numFmtId="1" fontId="37" fillId="33" borderId="48" xfId="0" applyNumberFormat="1" applyFont="1" applyFill="1" applyBorder="1" applyAlignment="1" applyProtection="1">
      <alignment horizontal="left"/>
      <protection/>
    </xf>
    <xf numFmtId="3" fontId="37" fillId="33" borderId="0" xfId="0" applyNumberFormat="1" applyFont="1" applyFill="1" applyBorder="1" applyAlignment="1" applyProtection="1">
      <alignment/>
      <protection/>
    </xf>
    <xf numFmtId="1" fontId="37" fillId="33" borderId="35" xfId="0" applyNumberFormat="1" applyFont="1" applyFill="1" applyBorder="1" applyAlignment="1" applyProtection="1">
      <alignment horizontal="left"/>
      <protection/>
    </xf>
    <xf numFmtId="3" fontId="37" fillId="33" borderId="16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/>
      <protection/>
    </xf>
    <xf numFmtId="1" fontId="38" fillId="33" borderId="0" xfId="0" applyNumberFormat="1" applyFont="1" applyFill="1" applyBorder="1" applyAlignment="1" applyProtection="1">
      <alignment horizontal="left"/>
      <protection/>
    </xf>
    <xf numFmtId="1" fontId="10" fillId="33" borderId="32" xfId="0" applyNumberFormat="1" applyFont="1" applyFill="1" applyBorder="1" applyAlignment="1">
      <alignment/>
    </xf>
    <xf numFmtId="4" fontId="13" fillId="33" borderId="10" xfId="0" applyNumberFormat="1" applyFont="1" applyFill="1" applyBorder="1" applyAlignment="1" applyProtection="1">
      <alignment horizontal="left"/>
      <protection/>
    </xf>
    <xf numFmtId="1" fontId="34" fillId="33" borderId="28" xfId="0" applyNumberFormat="1" applyFont="1" applyFill="1" applyBorder="1" applyAlignment="1" applyProtection="1">
      <alignment/>
      <protection/>
    </xf>
    <xf numFmtId="1" fontId="34" fillId="33" borderId="29" xfId="0" applyNumberFormat="1" applyFont="1" applyFill="1" applyBorder="1" applyAlignment="1" applyProtection="1">
      <alignment/>
      <protection/>
    </xf>
    <xf numFmtId="172" fontId="34" fillId="33" borderId="48" xfId="0" applyFont="1" applyFill="1" applyBorder="1" applyAlignment="1">
      <alignment/>
    </xf>
    <xf numFmtId="1" fontId="34" fillId="33" borderId="48" xfId="0" applyNumberFormat="1" applyFont="1" applyFill="1" applyBorder="1" applyAlignment="1" applyProtection="1">
      <alignment horizontal="left"/>
      <protection/>
    </xf>
    <xf numFmtId="3" fontId="34" fillId="33" borderId="58" xfId="0" applyNumberFormat="1" applyFont="1" applyFill="1" applyBorder="1" applyAlignment="1" applyProtection="1">
      <alignment/>
      <protection/>
    </xf>
    <xf numFmtId="1" fontId="17" fillId="33" borderId="14" xfId="0" applyNumberFormat="1" applyFont="1" applyFill="1" applyBorder="1" applyAlignment="1" applyProtection="1">
      <alignment horizontal="left"/>
      <protection/>
    </xf>
    <xf numFmtId="1" fontId="17" fillId="33" borderId="16" xfId="0" applyNumberFormat="1" applyFont="1" applyFill="1" applyBorder="1" applyAlignment="1" applyProtection="1">
      <alignment/>
      <protection/>
    </xf>
    <xf numFmtId="4" fontId="18" fillId="33" borderId="11" xfId="0" applyNumberFormat="1" applyFont="1" applyFill="1" applyBorder="1" applyAlignment="1" applyProtection="1">
      <alignment/>
      <protection/>
    </xf>
    <xf numFmtId="1" fontId="33" fillId="33" borderId="0" xfId="0" applyNumberFormat="1" applyFont="1" applyFill="1" applyBorder="1" applyAlignment="1" applyProtection="1">
      <alignment horizontal="left"/>
      <protection/>
    </xf>
    <xf numFmtId="1" fontId="33" fillId="33" borderId="0" xfId="0" applyNumberFormat="1" applyFont="1" applyFill="1" applyBorder="1" applyAlignment="1" applyProtection="1">
      <alignment/>
      <protection/>
    </xf>
    <xf numFmtId="4" fontId="35" fillId="33" borderId="0" xfId="0" applyNumberFormat="1" applyFont="1" applyFill="1" applyBorder="1" applyAlignment="1" applyProtection="1">
      <alignment/>
      <protection/>
    </xf>
    <xf numFmtId="1" fontId="17" fillId="33" borderId="0" xfId="0" applyNumberFormat="1" applyFont="1" applyFill="1" applyAlignment="1" applyProtection="1">
      <alignment/>
      <protection/>
    </xf>
    <xf numFmtId="1" fontId="12" fillId="33" borderId="16" xfId="0" applyNumberFormat="1" applyFont="1" applyFill="1" applyBorder="1" applyAlignment="1" applyProtection="1">
      <alignment horizontal="left"/>
      <protection/>
    </xf>
    <xf numFmtId="1" fontId="12" fillId="33" borderId="0" xfId="0" applyNumberFormat="1" applyFont="1" applyFill="1" applyBorder="1" applyAlignment="1" applyProtection="1">
      <alignment horizontal="left"/>
      <protection/>
    </xf>
    <xf numFmtId="4" fontId="9" fillId="33" borderId="0" xfId="0" applyNumberFormat="1" applyFont="1" applyFill="1" applyBorder="1" applyAlignment="1">
      <alignment horizontal="center"/>
    </xf>
    <xf numFmtId="1" fontId="36" fillId="33" borderId="28" xfId="0" applyNumberFormat="1" applyFont="1" applyFill="1" applyBorder="1" applyAlignment="1">
      <alignment/>
    </xf>
    <xf numFmtId="1" fontId="24" fillId="33" borderId="29" xfId="0" applyNumberFormat="1" applyFont="1" applyFill="1" applyBorder="1" applyAlignment="1" applyProtection="1">
      <alignment horizontal="center"/>
      <protection/>
    </xf>
    <xf numFmtId="1" fontId="41" fillId="33" borderId="29" xfId="0" applyNumberFormat="1" applyFont="1" applyFill="1" applyBorder="1" applyAlignment="1">
      <alignment horizontal="left"/>
    </xf>
    <xf numFmtId="1" fontId="36" fillId="33" borderId="29" xfId="0" applyNumberFormat="1" applyFont="1" applyFill="1" applyBorder="1" applyAlignment="1" applyProtection="1">
      <alignment horizontal="centerContinuous"/>
      <protection/>
    </xf>
    <xf numFmtId="2" fontId="36" fillId="33" borderId="29" xfId="0" applyNumberFormat="1" applyFont="1" applyFill="1" applyBorder="1" applyAlignment="1" applyProtection="1">
      <alignment horizontal="left"/>
      <protection/>
    </xf>
    <xf numFmtId="1" fontId="36" fillId="33" borderId="28" xfId="0" applyNumberFormat="1" applyFont="1" applyFill="1" applyBorder="1" applyAlignment="1" applyProtection="1">
      <alignment horizontal="left"/>
      <protection/>
    </xf>
    <xf numFmtId="1" fontId="43" fillId="33" borderId="29" xfId="0" applyNumberFormat="1" applyFont="1" applyFill="1" applyBorder="1" applyAlignment="1" applyProtection="1">
      <alignment horizontal="left"/>
      <protection/>
    </xf>
    <xf numFmtId="172" fontId="36" fillId="33" borderId="33" xfId="0" applyFont="1" applyFill="1" applyBorder="1" applyAlignment="1">
      <alignment horizontal="right"/>
    </xf>
    <xf numFmtId="172" fontId="21" fillId="33" borderId="0" xfId="0" applyFont="1" applyFill="1" applyBorder="1" applyAlignment="1">
      <alignment/>
    </xf>
    <xf numFmtId="3" fontId="34" fillId="33" borderId="51" xfId="0" applyNumberFormat="1" applyFont="1" applyFill="1" applyBorder="1" applyAlignment="1">
      <alignment/>
    </xf>
    <xf numFmtId="3" fontId="37" fillId="33" borderId="50" xfId="0" applyNumberFormat="1" applyFont="1" applyFill="1" applyBorder="1" applyAlignment="1">
      <alignment/>
    </xf>
    <xf numFmtId="3" fontId="37" fillId="33" borderId="68" xfId="0" applyNumberFormat="1" applyFont="1" applyFill="1" applyBorder="1" applyAlignment="1">
      <alignment/>
    </xf>
    <xf numFmtId="3" fontId="37" fillId="33" borderId="51" xfId="0" applyNumberFormat="1" applyFont="1" applyFill="1" applyBorder="1" applyAlignment="1" applyProtection="1">
      <alignment/>
      <protection/>
    </xf>
    <xf numFmtId="3" fontId="37" fillId="33" borderId="61" xfId="0" applyNumberFormat="1" applyFont="1" applyFill="1" applyBorder="1" applyAlignment="1" applyProtection="1">
      <alignment/>
      <protection/>
    </xf>
    <xf numFmtId="3" fontId="37" fillId="33" borderId="22" xfId="0" applyNumberFormat="1" applyFont="1" applyFill="1" applyBorder="1" applyAlignment="1" applyProtection="1">
      <alignment/>
      <protection/>
    </xf>
    <xf numFmtId="1" fontId="37" fillId="33" borderId="51" xfId="0" applyNumberFormat="1" applyFont="1" applyFill="1" applyBorder="1" applyAlignment="1" applyProtection="1">
      <alignment/>
      <protection/>
    </xf>
    <xf numFmtId="1" fontId="37" fillId="33" borderId="0" xfId="0" applyNumberFormat="1" applyFont="1" applyFill="1" applyBorder="1" applyAlignment="1" applyProtection="1">
      <alignment/>
      <protection/>
    </xf>
    <xf numFmtId="3" fontId="37" fillId="33" borderId="50" xfId="0" applyNumberFormat="1" applyFont="1" applyFill="1" applyBorder="1" applyAlignment="1" applyProtection="1">
      <alignment/>
      <protection/>
    </xf>
    <xf numFmtId="1" fontId="13" fillId="33" borderId="56" xfId="0" applyNumberFormat="1" applyFont="1" applyFill="1" applyBorder="1" applyAlignment="1" applyProtection="1">
      <alignment/>
      <protection/>
    </xf>
    <xf numFmtId="1" fontId="13" fillId="33" borderId="16" xfId="0" applyNumberFormat="1" applyFont="1" applyFill="1" applyBorder="1" applyAlignment="1" applyProtection="1">
      <alignment/>
      <protection/>
    </xf>
    <xf numFmtId="1" fontId="17" fillId="33" borderId="0" xfId="0" applyNumberFormat="1" applyFont="1" applyFill="1" applyAlignment="1" applyProtection="1">
      <alignment horizontal="left"/>
      <protection/>
    </xf>
    <xf numFmtId="4" fontId="17" fillId="33" borderId="0" xfId="0" applyNumberFormat="1" applyFont="1" applyFill="1" applyAlignment="1" applyProtection="1">
      <alignment/>
      <protection/>
    </xf>
    <xf numFmtId="4" fontId="13" fillId="33" borderId="0" xfId="0" applyNumberFormat="1" applyFont="1" applyFill="1" applyBorder="1" applyAlignment="1" applyProtection="1">
      <alignment/>
      <protection/>
    </xf>
    <xf numFmtId="1" fontId="12" fillId="33" borderId="0" xfId="0" applyNumberFormat="1" applyFont="1" applyFill="1" applyAlignment="1">
      <alignment/>
    </xf>
    <xf numFmtId="1" fontId="12" fillId="33" borderId="0" xfId="0" applyNumberFormat="1" applyFont="1" applyFill="1" applyBorder="1" applyAlignment="1">
      <alignment/>
    </xf>
    <xf numFmtId="1" fontId="42" fillId="33" borderId="29" xfId="0" applyNumberFormat="1" applyFont="1" applyFill="1" applyBorder="1" applyAlignment="1">
      <alignment horizontal="center"/>
    </xf>
    <xf numFmtId="1" fontId="41" fillId="33" borderId="29" xfId="0" applyNumberFormat="1" applyFont="1" applyFill="1" applyBorder="1" applyAlignment="1">
      <alignment/>
    </xf>
    <xf numFmtId="1" fontId="13" fillId="33" borderId="29" xfId="0" applyNumberFormat="1" applyFont="1" applyFill="1" applyBorder="1" applyAlignment="1">
      <alignment/>
    </xf>
    <xf numFmtId="1" fontId="24" fillId="33" borderId="29" xfId="0" applyNumberFormat="1" applyFont="1" applyFill="1" applyBorder="1" applyAlignment="1">
      <alignment horizontal="center"/>
    </xf>
    <xf numFmtId="1" fontId="36" fillId="33" borderId="33" xfId="0" applyNumberFormat="1" applyFont="1" applyFill="1" applyBorder="1" applyAlignment="1">
      <alignment/>
    </xf>
    <xf numFmtId="1" fontId="36" fillId="33" borderId="29" xfId="0" applyNumberFormat="1" applyFont="1" applyFill="1" applyBorder="1" applyAlignment="1">
      <alignment/>
    </xf>
    <xf numFmtId="172" fontId="50" fillId="33" borderId="33" xfId="0" applyFont="1" applyFill="1" applyBorder="1" applyAlignment="1">
      <alignment/>
    </xf>
    <xf numFmtId="3" fontId="34" fillId="33" borderId="22" xfId="0" applyNumberFormat="1" applyFont="1" applyFill="1" applyBorder="1" applyAlignment="1">
      <alignment/>
    </xf>
    <xf numFmtId="1" fontId="34" fillId="33" borderId="60" xfId="0" applyNumberFormat="1" applyFont="1" applyFill="1" applyBorder="1" applyAlignment="1" applyProtection="1">
      <alignment horizontal="right"/>
      <protection/>
    </xf>
    <xf numFmtId="1" fontId="34" fillId="33" borderId="43" xfId="0" applyNumberFormat="1" applyFont="1" applyFill="1" applyBorder="1" applyAlignment="1" applyProtection="1">
      <alignment horizontal="right"/>
      <protection/>
    </xf>
    <xf numFmtId="3" fontId="7" fillId="33" borderId="5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7" fillId="33" borderId="68" xfId="0" applyNumberFormat="1" applyFont="1" applyFill="1" applyBorder="1" applyAlignment="1">
      <alignment/>
    </xf>
    <xf numFmtId="3" fontId="13" fillId="33" borderId="22" xfId="0" applyNumberFormat="1" applyFont="1" applyFill="1" applyBorder="1" applyAlignment="1">
      <alignment/>
    </xf>
    <xf numFmtId="1" fontId="24" fillId="33" borderId="29" xfId="0" applyNumberFormat="1" applyFont="1" applyFill="1" applyBorder="1" applyAlignment="1">
      <alignment/>
    </xf>
    <xf numFmtId="1" fontId="24" fillId="33" borderId="33" xfId="0" applyNumberFormat="1" applyFont="1" applyFill="1" applyBorder="1" applyAlignment="1">
      <alignment/>
    </xf>
    <xf numFmtId="4" fontId="24" fillId="33" borderId="33" xfId="0" applyNumberFormat="1" applyFont="1" applyFill="1" applyBorder="1" applyAlignment="1">
      <alignment/>
    </xf>
    <xf numFmtId="1" fontId="34" fillId="33" borderId="23" xfId="0" applyNumberFormat="1" applyFont="1" applyFill="1" applyBorder="1" applyAlignment="1" applyProtection="1">
      <alignment horizontal="center"/>
      <protection/>
    </xf>
    <xf numFmtId="1" fontId="34" fillId="33" borderId="31" xfId="0" applyNumberFormat="1" applyFont="1" applyFill="1" applyBorder="1" applyAlignment="1" applyProtection="1">
      <alignment horizontal="center"/>
      <protection/>
    </xf>
    <xf numFmtId="4" fontId="34" fillId="33" borderId="24" xfId="0" applyNumberFormat="1" applyFont="1" applyFill="1" applyBorder="1" applyAlignment="1" applyProtection="1">
      <alignment horizontal="center"/>
      <protection/>
    </xf>
    <xf numFmtId="3" fontId="34" fillId="33" borderId="60" xfId="0" applyNumberFormat="1" applyFont="1" applyFill="1" applyBorder="1" applyAlignment="1" applyProtection="1">
      <alignment horizontal="right"/>
      <protection/>
    </xf>
    <xf numFmtId="3" fontId="34" fillId="33" borderId="43" xfId="0" applyNumberFormat="1" applyFont="1" applyFill="1" applyBorder="1" applyAlignment="1" applyProtection="1">
      <alignment horizontal="right"/>
      <protection/>
    </xf>
    <xf numFmtId="1" fontId="37" fillId="33" borderId="60" xfId="0" applyNumberFormat="1" applyFont="1" applyFill="1" applyBorder="1" applyAlignment="1" applyProtection="1">
      <alignment horizontal="left"/>
      <protection/>
    </xf>
    <xf numFmtId="3" fontId="37" fillId="33" borderId="43" xfId="0" applyNumberFormat="1" applyFont="1" applyFill="1" applyBorder="1" applyAlignment="1" applyProtection="1">
      <alignment/>
      <protection/>
    </xf>
    <xf numFmtId="172" fontId="0" fillId="33" borderId="0" xfId="0" applyFill="1" applyBorder="1" applyAlignment="1">
      <alignment/>
    </xf>
    <xf numFmtId="1" fontId="41" fillId="33" borderId="28" xfId="0" applyNumberFormat="1" applyFont="1" applyFill="1" applyBorder="1" applyAlignment="1">
      <alignment/>
    </xf>
    <xf numFmtId="3" fontId="36" fillId="33" borderId="33" xfId="0" applyNumberFormat="1" applyFont="1" applyFill="1" applyBorder="1" applyAlignment="1">
      <alignment/>
    </xf>
    <xf numFmtId="1" fontId="13" fillId="33" borderId="32" xfId="0" applyNumberFormat="1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1" fontId="34" fillId="33" borderId="57" xfId="0" applyNumberFormat="1" applyFont="1" applyFill="1" applyBorder="1" applyAlignment="1" applyProtection="1">
      <alignment horizontal="left"/>
      <protection/>
    </xf>
    <xf numFmtId="1" fontId="34" fillId="33" borderId="50" xfId="0" applyNumberFormat="1" applyFont="1" applyFill="1" applyBorder="1" applyAlignment="1" applyProtection="1">
      <alignment horizontal="center"/>
      <protection/>
    </xf>
    <xf numFmtId="1" fontId="34" fillId="33" borderId="43" xfId="0" applyNumberFormat="1" applyFont="1" applyFill="1" applyBorder="1" applyAlignment="1" applyProtection="1">
      <alignment horizontal="center"/>
      <protection/>
    </xf>
    <xf numFmtId="1" fontId="34" fillId="33" borderId="68" xfId="0" applyNumberFormat="1" applyFont="1" applyFill="1" applyBorder="1" applyAlignment="1" applyProtection="1">
      <alignment horizontal="center"/>
      <protection/>
    </xf>
    <xf numFmtId="4" fontId="34" fillId="33" borderId="49" xfId="0" applyNumberFormat="1" applyFont="1" applyFill="1" applyBorder="1" applyAlignment="1" applyProtection="1">
      <alignment horizontal="center"/>
      <protection/>
    </xf>
    <xf numFmtId="3" fontId="34" fillId="33" borderId="50" xfId="0" applyNumberFormat="1" applyFont="1" applyFill="1" applyBorder="1" applyAlignment="1">
      <alignment/>
    </xf>
    <xf numFmtId="3" fontId="34" fillId="33" borderId="68" xfId="0" applyNumberFormat="1" applyFont="1" applyFill="1" applyBorder="1" applyAlignment="1">
      <alignment/>
    </xf>
    <xf numFmtId="3" fontId="34" fillId="33" borderId="49" xfId="0" applyNumberFormat="1" applyFont="1" applyFill="1" applyBorder="1" applyAlignment="1" applyProtection="1">
      <alignment/>
      <protection/>
    </xf>
    <xf numFmtId="172" fontId="34" fillId="33" borderId="13" xfId="0" applyFont="1" applyFill="1" applyBorder="1" applyAlignment="1">
      <alignment/>
    </xf>
    <xf numFmtId="1" fontId="34" fillId="33" borderId="13" xfId="0" applyNumberFormat="1" applyFont="1" applyFill="1" applyBorder="1" applyAlignment="1">
      <alignment/>
    </xf>
    <xf numFmtId="3" fontId="34" fillId="33" borderId="61" xfId="0" applyNumberFormat="1" applyFont="1" applyFill="1" applyBorder="1" applyAlignment="1">
      <alignment/>
    </xf>
    <xf numFmtId="1" fontId="13" fillId="33" borderId="32" xfId="0" applyNumberFormat="1" applyFont="1" applyFill="1" applyBorder="1" applyAlignment="1">
      <alignment/>
    </xf>
    <xf numFmtId="3" fontId="37" fillId="33" borderId="58" xfId="0" applyNumberFormat="1" applyFont="1" applyFill="1" applyBorder="1" applyAlignment="1" applyProtection="1">
      <alignment/>
      <protection/>
    </xf>
    <xf numFmtId="1" fontId="37" fillId="33" borderId="13" xfId="0" applyNumberFormat="1" applyFont="1" applyFill="1" applyBorder="1" applyAlignment="1">
      <alignment/>
    </xf>
    <xf numFmtId="3" fontId="37" fillId="33" borderId="0" xfId="0" applyNumberFormat="1" applyFont="1" applyFill="1" applyBorder="1" applyAlignment="1">
      <alignment/>
    </xf>
    <xf numFmtId="3" fontId="37" fillId="33" borderId="10" xfId="0" applyNumberFormat="1" applyFont="1" applyFill="1" applyBorder="1" applyAlignment="1" applyProtection="1">
      <alignment/>
      <protection/>
    </xf>
    <xf numFmtId="1" fontId="37" fillId="33" borderId="32" xfId="0" applyNumberFormat="1" applyFont="1" applyFill="1" applyBorder="1" applyAlignment="1">
      <alignment/>
    </xf>
    <xf numFmtId="3" fontId="34" fillId="33" borderId="28" xfId="0" applyNumberFormat="1" applyFont="1" applyFill="1" applyBorder="1" applyAlignment="1" applyProtection="1">
      <alignment horizontal="center"/>
      <protection/>
    </xf>
    <xf numFmtId="3" fontId="34" fillId="33" borderId="29" xfId="0" applyNumberFormat="1" applyFont="1" applyFill="1" applyBorder="1" applyAlignment="1" applyProtection="1">
      <alignment horizontal="center"/>
      <protection/>
    </xf>
    <xf numFmtId="3" fontId="34" fillId="33" borderId="33" xfId="0" applyNumberFormat="1" applyFont="1" applyFill="1" applyBorder="1" applyAlignment="1" applyProtection="1">
      <alignment/>
      <protection/>
    </xf>
    <xf numFmtId="172" fontId="46" fillId="33" borderId="13" xfId="0" applyFont="1" applyFill="1" applyBorder="1" applyAlignment="1">
      <alignment/>
    </xf>
    <xf numFmtId="3" fontId="46" fillId="33" borderId="0" xfId="0" applyNumberFormat="1" applyFont="1" applyFill="1" applyBorder="1" applyAlignment="1">
      <alignment/>
    </xf>
    <xf numFmtId="3" fontId="46" fillId="33" borderId="10" xfId="0" applyNumberFormat="1" applyFont="1" applyFill="1" applyBorder="1" applyAlignment="1" applyProtection="1">
      <alignment/>
      <protection/>
    </xf>
    <xf numFmtId="3" fontId="37" fillId="33" borderId="10" xfId="55" applyNumberFormat="1" applyFont="1" applyFill="1" applyBorder="1" applyAlignment="1">
      <alignment/>
    </xf>
    <xf numFmtId="1" fontId="37" fillId="33" borderId="32" xfId="0" applyNumberFormat="1" applyFont="1" applyFill="1" applyBorder="1" applyAlignment="1" applyProtection="1">
      <alignment horizontal="left"/>
      <protection/>
    </xf>
    <xf numFmtId="3" fontId="47" fillId="33" borderId="22" xfId="0" applyNumberFormat="1" applyFont="1" applyFill="1" applyBorder="1" applyAlignment="1">
      <alignment/>
    </xf>
    <xf numFmtId="1" fontId="37" fillId="33" borderId="13" xfId="0" applyNumberFormat="1" applyFont="1" applyFill="1" applyBorder="1" applyAlignment="1" applyProtection="1">
      <alignment horizontal="left"/>
      <protection/>
    </xf>
    <xf numFmtId="1" fontId="13" fillId="33" borderId="14" xfId="0" applyNumberFormat="1" applyFont="1" applyFill="1" applyBorder="1" applyAlignment="1" applyProtection="1">
      <alignment horizontal="left"/>
      <protection/>
    </xf>
    <xf numFmtId="1" fontId="13" fillId="33" borderId="16" xfId="0" applyNumberFormat="1" applyFont="1" applyFill="1" applyBorder="1" applyAlignment="1" applyProtection="1">
      <alignment horizontal="left"/>
      <protection/>
    </xf>
    <xf numFmtId="3" fontId="17" fillId="33" borderId="11" xfId="0" applyNumberFormat="1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1" fontId="12" fillId="33" borderId="0" xfId="0" applyNumberFormat="1" applyFont="1" applyFill="1" applyAlignment="1" applyProtection="1">
      <alignment horizontal="left"/>
      <protection/>
    </xf>
    <xf numFmtId="1" fontId="14" fillId="33" borderId="0" xfId="0" applyNumberFormat="1" applyFont="1" applyFill="1" applyAlignment="1" applyProtection="1">
      <alignment horizontal="left"/>
      <protection/>
    </xf>
    <xf numFmtId="1" fontId="36" fillId="33" borderId="33" xfId="0" applyNumberFormat="1" applyFont="1" applyFill="1" applyBorder="1" applyAlignment="1">
      <alignment horizontal="right"/>
    </xf>
    <xf numFmtId="1" fontId="13" fillId="33" borderId="29" xfId="0" applyNumberFormat="1" applyFont="1" applyFill="1" applyBorder="1" applyAlignment="1" applyProtection="1">
      <alignment horizontal="left"/>
      <protection/>
    </xf>
    <xf numFmtId="4" fontId="13" fillId="33" borderId="0" xfId="0" applyNumberFormat="1" applyFont="1" applyFill="1" applyAlignment="1">
      <alignment/>
    </xf>
    <xf numFmtId="1" fontId="34" fillId="33" borderId="28" xfId="0" applyNumberFormat="1" applyFont="1" applyFill="1" applyBorder="1" applyAlignment="1" applyProtection="1">
      <alignment horizontal="left"/>
      <protection/>
    </xf>
    <xf numFmtId="1" fontId="9" fillId="33" borderId="31" xfId="0" applyNumberFormat="1" applyFont="1" applyFill="1" applyBorder="1" applyAlignment="1">
      <alignment/>
    </xf>
    <xf numFmtId="4" fontId="9" fillId="33" borderId="24" xfId="0" applyNumberFormat="1" applyFont="1" applyFill="1" applyBorder="1" applyAlignment="1">
      <alignment/>
    </xf>
    <xf numFmtId="1" fontId="34" fillId="33" borderId="17" xfId="0" applyNumberFormat="1" applyFont="1" applyFill="1" applyBorder="1" applyAlignment="1" applyProtection="1">
      <alignment/>
      <protection/>
    </xf>
    <xf numFmtId="1" fontId="34" fillId="33" borderId="31" xfId="0" applyNumberFormat="1" applyFont="1" applyFill="1" applyBorder="1" applyAlignment="1">
      <alignment/>
    </xf>
    <xf numFmtId="3" fontId="34" fillId="33" borderId="17" xfId="0" applyNumberFormat="1" applyFont="1" applyFill="1" applyBorder="1" applyAlignment="1" applyProtection="1">
      <alignment/>
      <protection/>
    </xf>
    <xf numFmtId="3" fontId="34" fillId="33" borderId="31" xfId="0" applyNumberFormat="1" applyFont="1" applyFill="1" applyBorder="1" applyAlignment="1">
      <alignment/>
    </xf>
    <xf numFmtId="172" fontId="6" fillId="33" borderId="0" xfId="0" applyFont="1" applyFill="1" applyBorder="1" applyAlignment="1">
      <alignment/>
    </xf>
    <xf numFmtId="1" fontId="9" fillId="33" borderId="0" xfId="0" applyNumberFormat="1" applyFont="1" applyFill="1" applyBorder="1" applyAlignment="1">
      <alignment/>
    </xf>
    <xf numFmtId="1" fontId="34" fillId="33" borderId="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3" fontId="34" fillId="33" borderId="16" xfId="0" applyNumberFormat="1" applyFont="1" applyFill="1" applyBorder="1" applyAlignment="1">
      <alignment/>
    </xf>
    <xf numFmtId="1" fontId="37" fillId="33" borderId="16" xfId="0" applyNumberFormat="1" applyFont="1" applyFill="1" applyBorder="1" applyAlignment="1" applyProtection="1">
      <alignment horizontal="left"/>
      <protection/>
    </xf>
    <xf numFmtId="3" fontId="37" fillId="33" borderId="16" xfId="0" applyNumberFormat="1" applyFont="1" applyFill="1" applyBorder="1" applyAlignment="1">
      <alignment/>
    </xf>
    <xf numFmtId="1" fontId="34" fillId="33" borderId="44" xfId="0" applyNumberFormat="1" applyFont="1" applyFill="1" applyBorder="1" applyAlignment="1" applyProtection="1">
      <alignment horizontal="left"/>
      <protection/>
    </xf>
    <xf numFmtId="4" fontId="44" fillId="33" borderId="33" xfId="0" applyNumberFormat="1" applyFont="1" applyFill="1" applyBorder="1" applyAlignment="1" applyProtection="1">
      <alignment horizontal="center"/>
      <protection/>
    </xf>
    <xf numFmtId="172" fontId="34" fillId="33" borderId="18" xfId="0" applyFont="1" applyFill="1" applyBorder="1" applyAlignment="1">
      <alignment/>
    </xf>
    <xf numFmtId="3" fontId="34" fillId="33" borderId="0" xfId="0" applyNumberFormat="1" applyFont="1" applyFill="1" applyBorder="1" applyAlignment="1">
      <alignment horizontal="right"/>
    </xf>
    <xf numFmtId="3" fontId="34" fillId="33" borderId="10" xfId="0" applyNumberFormat="1" applyFont="1" applyFill="1" applyBorder="1" applyAlignment="1">
      <alignment/>
    </xf>
    <xf numFmtId="172" fontId="34" fillId="33" borderId="44" xfId="0" applyFont="1" applyFill="1" applyBorder="1" applyAlignment="1">
      <alignment/>
    </xf>
    <xf numFmtId="3" fontId="34" fillId="33" borderId="28" xfId="0" applyNumberFormat="1" applyFont="1" applyFill="1" applyBorder="1" applyAlignment="1">
      <alignment horizontal="right"/>
    </xf>
    <xf numFmtId="3" fontId="34" fillId="33" borderId="29" xfId="0" applyNumberFormat="1" applyFont="1" applyFill="1" applyBorder="1" applyAlignment="1">
      <alignment horizontal="right"/>
    </xf>
    <xf numFmtId="3" fontId="34" fillId="33" borderId="33" xfId="0" applyNumberFormat="1" applyFont="1" applyFill="1" applyBorder="1" applyAlignment="1">
      <alignment/>
    </xf>
    <xf numFmtId="3" fontId="34" fillId="33" borderId="11" xfId="0" applyNumberFormat="1" applyFont="1" applyFill="1" applyBorder="1" applyAlignment="1">
      <alignment/>
    </xf>
    <xf numFmtId="172" fontId="37" fillId="33" borderId="17" xfId="0" applyFont="1" applyFill="1" applyBorder="1" applyAlignment="1">
      <alignment/>
    </xf>
    <xf numFmtId="3" fontId="37" fillId="33" borderId="31" xfId="0" applyNumberFormat="1" applyFont="1" applyFill="1" applyBorder="1" applyAlignment="1" applyProtection="1">
      <alignment/>
      <protection/>
    </xf>
    <xf numFmtId="3" fontId="37" fillId="33" borderId="24" xfId="0" applyNumberFormat="1" applyFont="1" applyFill="1" applyBorder="1" applyAlignment="1" applyProtection="1">
      <alignment/>
      <protection/>
    </xf>
    <xf numFmtId="1" fontId="38" fillId="33" borderId="18" xfId="0" applyNumberFormat="1" applyFont="1" applyFill="1" applyBorder="1" applyAlignment="1" applyProtection="1">
      <alignment horizontal="left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 applyProtection="1">
      <alignment horizontal="right"/>
      <protection/>
    </xf>
    <xf numFmtId="3" fontId="37" fillId="33" borderId="10" xfId="0" applyNumberFormat="1" applyFont="1" applyFill="1" applyBorder="1" applyAlignment="1" applyProtection="1">
      <alignment horizontal="right"/>
      <protection/>
    </xf>
    <xf numFmtId="1" fontId="27" fillId="33" borderId="0" xfId="0" applyNumberFormat="1" applyFont="1" applyFill="1" applyAlignment="1">
      <alignment/>
    </xf>
    <xf numFmtId="172" fontId="10" fillId="33" borderId="32" xfId="0" applyFont="1" applyFill="1" applyBorder="1" applyAlignment="1">
      <alignment/>
    </xf>
    <xf numFmtId="172" fontId="10" fillId="33" borderId="0" xfId="0" applyFont="1" applyFill="1" applyBorder="1" applyAlignment="1">
      <alignment horizontal="center"/>
    </xf>
    <xf numFmtId="172" fontId="10" fillId="33" borderId="10" xfId="0" applyFont="1" applyFill="1" applyBorder="1" applyAlignment="1">
      <alignment/>
    </xf>
    <xf numFmtId="1" fontId="37" fillId="33" borderId="57" xfId="0" applyNumberFormat="1" applyFont="1" applyFill="1" applyBorder="1" applyAlignment="1" applyProtection="1">
      <alignment horizontal="left"/>
      <protection/>
    </xf>
    <xf numFmtId="3" fontId="37" fillId="33" borderId="22" xfId="0" applyNumberFormat="1" applyFont="1" applyFill="1" applyBorder="1" applyAlignment="1" applyProtection="1">
      <alignment horizontal="left"/>
      <protection/>
    </xf>
    <xf numFmtId="3" fontId="37" fillId="33" borderId="58" xfId="55" applyNumberFormat="1" applyFont="1" applyFill="1" applyBorder="1" applyAlignment="1">
      <alignment/>
    </xf>
    <xf numFmtId="3" fontId="37" fillId="33" borderId="10" xfId="55" applyNumberFormat="1" applyFont="1" applyFill="1" applyBorder="1" applyAlignment="1" applyProtection="1">
      <alignment horizontal="right"/>
      <protection/>
    </xf>
    <xf numFmtId="172" fontId="37" fillId="33" borderId="13" xfId="0" applyFont="1" applyFill="1" applyBorder="1" applyAlignment="1">
      <alignment/>
    </xf>
    <xf numFmtId="3" fontId="37" fillId="33" borderId="0" xfId="55" applyNumberFormat="1" applyFont="1" applyFill="1" applyBorder="1" applyAlignment="1">
      <alignment/>
    </xf>
    <xf numFmtId="3" fontId="37" fillId="33" borderId="22" xfId="0" applyNumberFormat="1" applyFont="1" applyFill="1" applyBorder="1" applyAlignment="1" applyProtection="1">
      <alignment horizontal="right"/>
      <protection/>
    </xf>
    <xf numFmtId="3" fontId="37" fillId="33" borderId="10" xfId="55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 applyProtection="1">
      <alignment horizontal="left"/>
      <protection/>
    </xf>
    <xf numFmtId="3" fontId="37" fillId="33" borderId="22" xfId="0" applyNumberFormat="1" applyFont="1" applyFill="1" applyBorder="1" applyAlignment="1">
      <alignment/>
    </xf>
    <xf numFmtId="3" fontId="37" fillId="33" borderId="58" xfId="55" applyNumberFormat="1" applyFont="1" applyFill="1" applyBorder="1" applyAlignment="1" applyProtection="1">
      <alignment/>
      <protection/>
    </xf>
    <xf numFmtId="1" fontId="13" fillId="33" borderId="16" xfId="0" applyNumberFormat="1" applyFont="1" applyFill="1" applyBorder="1" applyAlignment="1">
      <alignment/>
    </xf>
    <xf numFmtId="1" fontId="36" fillId="33" borderId="16" xfId="0" applyNumberFormat="1" applyFont="1" applyFill="1" applyBorder="1" applyAlignment="1">
      <alignment/>
    </xf>
    <xf numFmtId="1" fontId="36" fillId="33" borderId="0" xfId="0" applyNumberFormat="1" applyFont="1" applyFill="1" applyBorder="1" applyAlignment="1">
      <alignment/>
    </xf>
    <xf numFmtId="4" fontId="36" fillId="33" borderId="0" xfId="0" applyNumberFormat="1" applyFont="1" applyFill="1" applyBorder="1" applyAlignment="1">
      <alignment/>
    </xf>
    <xf numFmtId="172" fontId="36" fillId="33" borderId="0" xfId="0" applyFont="1" applyFill="1" applyBorder="1" applyAlignment="1">
      <alignment/>
    </xf>
    <xf numFmtId="1" fontId="24" fillId="33" borderId="0" xfId="0" applyNumberFormat="1" applyFont="1" applyFill="1" applyBorder="1" applyAlignment="1">
      <alignment/>
    </xf>
    <xf numFmtId="4" fontId="36" fillId="33" borderId="29" xfId="0" applyNumberFormat="1" applyFont="1" applyFill="1" applyBorder="1" applyAlignment="1">
      <alignment/>
    </xf>
    <xf numFmtId="1" fontId="50" fillId="33" borderId="33" xfId="0" applyNumberFormat="1" applyFont="1" applyFill="1" applyBorder="1" applyAlignment="1">
      <alignment horizontal="right"/>
    </xf>
    <xf numFmtId="1" fontId="29" fillId="33" borderId="13" xfId="0" applyNumberFormat="1" applyFont="1" applyFill="1" applyBorder="1" applyAlignment="1">
      <alignment/>
    </xf>
    <xf numFmtId="1" fontId="30" fillId="33" borderId="0" xfId="0" applyNumberFormat="1" applyFont="1" applyFill="1" applyBorder="1" applyAlignment="1">
      <alignment/>
    </xf>
    <xf numFmtId="1" fontId="51" fillId="33" borderId="0" xfId="0" applyNumberFormat="1" applyFont="1" applyFill="1" applyBorder="1" applyAlignment="1" applyProtection="1">
      <alignment horizontal="left"/>
      <protection/>
    </xf>
    <xf numFmtId="1" fontId="51" fillId="33" borderId="0" xfId="0" applyNumberFormat="1" applyFont="1" applyFill="1" applyBorder="1" applyAlignment="1">
      <alignment/>
    </xf>
    <xf numFmtId="172" fontId="45" fillId="33" borderId="0" xfId="0" applyFont="1" applyFill="1" applyBorder="1" applyAlignment="1">
      <alignment/>
    </xf>
    <xf numFmtId="1" fontId="37" fillId="33" borderId="0" xfId="0" applyNumberFormat="1" applyFont="1" applyFill="1" applyBorder="1" applyAlignment="1" applyProtection="1">
      <alignment horizontal="center"/>
      <protection/>
    </xf>
    <xf numFmtId="1" fontId="37" fillId="33" borderId="0" xfId="0" applyNumberFormat="1" applyFont="1" applyFill="1" applyBorder="1" applyAlignment="1">
      <alignment/>
    </xf>
    <xf numFmtId="4" fontId="37" fillId="33" borderId="0" xfId="0" applyNumberFormat="1" applyFont="1" applyFill="1" applyBorder="1" applyAlignment="1">
      <alignment horizontal="center"/>
    </xf>
    <xf numFmtId="172" fontId="47" fillId="33" borderId="43" xfId="0" applyFont="1" applyFill="1" applyBorder="1" applyAlignment="1">
      <alignment/>
    </xf>
    <xf numFmtId="1" fontId="37" fillId="33" borderId="43" xfId="0" applyNumberFormat="1" applyFont="1" applyFill="1" applyBorder="1" applyAlignment="1">
      <alignment/>
    </xf>
    <xf numFmtId="9" fontId="37" fillId="33" borderId="43" xfId="48" applyNumberFormat="1" applyFont="1" applyFill="1" applyBorder="1" applyAlignment="1">
      <alignment horizontal="center"/>
    </xf>
    <xf numFmtId="3" fontId="63" fillId="33" borderId="43" xfId="55" applyNumberFormat="1" applyFont="1" applyFill="1" applyBorder="1" applyAlignment="1">
      <alignment/>
    </xf>
    <xf numFmtId="3" fontId="63" fillId="33" borderId="69" xfId="55" applyNumberFormat="1" applyFont="1" applyFill="1" applyBorder="1" applyAlignment="1" applyProtection="1">
      <alignment/>
      <protection/>
    </xf>
    <xf numFmtId="9" fontId="47" fillId="33" borderId="43" xfId="0" applyNumberFormat="1" applyFont="1" applyFill="1" applyBorder="1" applyAlignment="1">
      <alignment horizontal="center"/>
    </xf>
    <xf numFmtId="3" fontId="63" fillId="33" borderId="43" xfId="55" applyNumberFormat="1" applyFont="1" applyFill="1" applyBorder="1" applyAlignment="1" applyProtection="1">
      <alignment horizontal="right"/>
      <protection/>
    </xf>
    <xf numFmtId="3" fontId="63" fillId="33" borderId="69" xfId="55" applyNumberFormat="1" applyFont="1" applyFill="1" applyBorder="1" applyAlignment="1">
      <alignment/>
    </xf>
    <xf numFmtId="3" fontId="63" fillId="33" borderId="43" xfId="55" applyNumberFormat="1" applyFont="1" applyFill="1" applyBorder="1" applyAlignment="1" applyProtection="1">
      <alignment/>
      <protection/>
    </xf>
    <xf numFmtId="1" fontId="37" fillId="33" borderId="61" xfId="0" applyNumberFormat="1" applyFont="1" applyFill="1" applyBorder="1" applyAlignment="1" applyProtection="1">
      <alignment horizontal="left"/>
      <protection/>
    </xf>
    <xf numFmtId="172" fontId="47" fillId="33" borderId="22" xfId="0" applyFont="1" applyFill="1" applyBorder="1" applyAlignment="1">
      <alignment/>
    </xf>
    <xf numFmtId="1" fontId="37" fillId="33" borderId="22" xfId="0" applyNumberFormat="1" applyFont="1" applyFill="1" applyBorder="1" applyAlignment="1">
      <alignment/>
    </xf>
    <xf numFmtId="9" fontId="37" fillId="33" borderId="22" xfId="0" applyNumberFormat="1" applyFont="1" applyFill="1" applyBorder="1" applyAlignment="1">
      <alignment horizontal="center"/>
    </xf>
    <xf numFmtId="3" fontId="63" fillId="33" borderId="22" xfId="55" applyNumberFormat="1" applyFont="1" applyFill="1" applyBorder="1" applyAlignment="1">
      <alignment/>
    </xf>
    <xf numFmtId="3" fontId="63" fillId="33" borderId="55" xfId="55" applyNumberFormat="1" applyFont="1" applyFill="1" applyBorder="1" applyAlignment="1" applyProtection="1">
      <alignment/>
      <protection/>
    </xf>
    <xf numFmtId="9" fontId="37" fillId="33" borderId="43" xfId="0" applyNumberFormat="1" applyFont="1" applyFill="1" applyBorder="1" applyAlignment="1">
      <alignment horizontal="center"/>
    </xf>
    <xf numFmtId="4" fontId="13" fillId="33" borderId="0" xfId="0" applyNumberFormat="1" applyFont="1" applyFill="1" applyBorder="1" applyAlignment="1" applyProtection="1">
      <alignment horizontal="center"/>
      <protection/>
    </xf>
    <xf numFmtId="9" fontId="10" fillId="33" borderId="0" xfId="0" applyNumberFormat="1" applyFont="1" applyFill="1" applyBorder="1" applyAlignment="1">
      <alignment horizontal="center"/>
    </xf>
    <xf numFmtId="3" fontId="68" fillId="33" borderId="0" xfId="55" applyNumberFormat="1" applyFont="1" applyFill="1" applyBorder="1" applyAlignment="1">
      <alignment/>
    </xf>
    <xf numFmtId="172" fontId="51" fillId="33" borderId="0" xfId="0" applyFont="1" applyFill="1" applyBorder="1" applyAlignment="1">
      <alignment/>
    </xf>
    <xf numFmtId="1" fontId="52" fillId="33" borderId="0" xfId="0" applyNumberFormat="1" applyFont="1" applyFill="1" applyBorder="1" applyAlignment="1">
      <alignment/>
    </xf>
    <xf numFmtId="1" fontId="37" fillId="33" borderId="22" xfId="0" applyNumberFormat="1" applyFont="1" applyFill="1" applyBorder="1" applyAlignment="1" applyProtection="1">
      <alignment horizontal="left"/>
      <protection/>
    </xf>
    <xf numFmtId="9" fontId="17" fillId="33" borderId="0" xfId="0" applyNumberFormat="1" applyFont="1" applyFill="1" applyBorder="1" applyAlignment="1">
      <alignment horizontal="center"/>
    </xf>
    <xf numFmtId="3" fontId="69" fillId="33" borderId="0" xfId="55" applyNumberFormat="1" applyFont="1" applyFill="1" applyBorder="1" applyAlignment="1">
      <alignment/>
    </xf>
    <xf numFmtId="1" fontId="53" fillId="33" borderId="0" xfId="0" applyNumberFormat="1" applyFont="1" applyFill="1" applyBorder="1" applyAlignment="1">
      <alignment/>
    </xf>
    <xf numFmtId="1" fontId="37" fillId="33" borderId="43" xfId="0" applyNumberFormat="1" applyFont="1" applyFill="1" applyBorder="1" applyAlignment="1" applyProtection="1">
      <alignment horizontal="left"/>
      <protection/>
    </xf>
    <xf numFmtId="3" fontId="63" fillId="33" borderId="69" xfId="55" applyNumberFormat="1" applyFont="1" applyFill="1" applyBorder="1" applyAlignment="1" applyProtection="1">
      <alignment horizontal="right"/>
      <protection/>
    </xf>
    <xf numFmtId="3" fontId="63" fillId="33" borderId="69" xfId="55" applyNumberFormat="1" applyFont="1" applyFill="1" applyBorder="1" applyAlignment="1">
      <alignment horizontal="right"/>
    </xf>
    <xf numFmtId="1" fontId="29" fillId="33" borderId="14" xfId="0" applyNumberFormat="1" applyFont="1" applyFill="1" applyBorder="1" applyAlignment="1">
      <alignment/>
    </xf>
    <xf numFmtId="172" fontId="10" fillId="33" borderId="16" xfId="0" applyFont="1" applyFill="1" applyBorder="1" applyAlignment="1">
      <alignment/>
    </xf>
    <xf numFmtId="1" fontId="37" fillId="33" borderId="56" xfId="0" applyNumberFormat="1" applyFont="1" applyFill="1" applyBorder="1" applyAlignment="1" applyProtection="1">
      <alignment horizontal="left"/>
      <protection/>
    </xf>
    <xf numFmtId="172" fontId="47" fillId="33" borderId="16" xfId="0" applyFont="1" applyFill="1" applyBorder="1" applyAlignment="1">
      <alignment/>
    </xf>
    <xf numFmtId="1" fontId="37" fillId="33" borderId="16" xfId="0" applyNumberFormat="1" applyFont="1" applyFill="1" applyBorder="1" applyAlignment="1">
      <alignment/>
    </xf>
    <xf numFmtId="3" fontId="63" fillId="33" borderId="16" xfId="55" applyNumberFormat="1" applyFont="1" applyFill="1" applyBorder="1" applyAlignment="1">
      <alignment/>
    </xf>
    <xf numFmtId="3" fontId="63" fillId="33" borderId="59" xfId="55" applyNumberFormat="1" applyFont="1" applyFill="1" applyBorder="1" applyAlignment="1" applyProtection="1">
      <alignment/>
      <protection/>
    </xf>
    <xf numFmtId="172" fontId="41" fillId="33" borderId="28" xfId="0" applyFont="1" applyFill="1" applyBorder="1" applyAlignment="1">
      <alignment/>
    </xf>
    <xf numFmtId="1" fontId="36" fillId="33" borderId="29" xfId="0" applyNumberFormat="1" applyFont="1" applyFill="1" applyBorder="1" applyAlignment="1" applyProtection="1">
      <alignment horizontal="left"/>
      <protection/>
    </xf>
    <xf numFmtId="1" fontId="34" fillId="33" borderId="40" xfId="0" applyNumberFormat="1" applyFont="1" applyFill="1" applyBorder="1" applyAlignment="1" applyProtection="1">
      <alignment horizontal="left"/>
      <protection/>
    </xf>
    <xf numFmtId="1" fontId="34" fillId="33" borderId="41" xfId="0" applyNumberFormat="1" applyFont="1" applyFill="1" applyBorder="1" applyAlignment="1" applyProtection="1">
      <alignment horizontal="left"/>
      <protection/>
    </xf>
    <xf numFmtId="1" fontId="34" fillId="33" borderId="40" xfId="0" applyNumberFormat="1" applyFont="1" applyFill="1" applyBorder="1" applyAlignment="1" applyProtection="1">
      <alignment horizontal="right"/>
      <protection/>
    </xf>
    <xf numFmtId="1" fontId="13" fillId="33" borderId="41" xfId="0" applyNumberFormat="1" applyFont="1" applyFill="1" applyBorder="1" applyAlignment="1" applyProtection="1">
      <alignment horizontal="left"/>
      <protection/>
    </xf>
    <xf numFmtId="1" fontId="34" fillId="33" borderId="42" xfId="0" applyNumberFormat="1" applyFont="1" applyFill="1" applyBorder="1" applyAlignment="1">
      <alignment horizontal="left"/>
    </xf>
    <xf numFmtId="1" fontId="34" fillId="33" borderId="43" xfId="0" applyNumberFormat="1" applyFont="1" applyFill="1" applyBorder="1" applyAlignment="1" applyProtection="1">
      <alignment/>
      <protection/>
    </xf>
    <xf numFmtId="1" fontId="34" fillId="33" borderId="42" xfId="0" applyNumberFormat="1" applyFont="1" applyFill="1" applyBorder="1" applyAlignment="1">
      <alignment horizontal="right"/>
    </xf>
    <xf numFmtId="172" fontId="10" fillId="33" borderId="43" xfId="0" applyFont="1" applyFill="1" applyBorder="1" applyAlignment="1">
      <alignment/>
    </xf>
    <xf numFmtId="172" fontId="0" fillId="33" borderId="28" xfId="0" applyFill="1" applyBorder="1" applyAlignment="1">
      <alignment/>
    </xf>
    <xf numFmtId="3" fontId="34" fillId="33" borderId="33" xfId="0" applyNumberFormat="1" applyFont="1" applyFill="1" applyBorder="1" applyAlignment="1" applyProtection="1">
      <alignment horizontal="center"/>
      <protection/>
    </xf>
    <xf numFmtId="1" fontId="34" fillId="33" borderId="13" xfId="0" applyNumberFormat="1" applyFont="1" applyFill="1" applyBorder="1" applyAlignment="1">
      <alignment horizontal="left"/>
    </xf>
    <xf numFmtId="1" fontId="34" fillId="33" borderId="0" xfId="0" applyNumberFormat="1" applyFont="1" applyFill="1" applyBorder="1" applyAlignment="1" applyProtection="1">
      <alignment/>
      <protection/>
    </xf>
    <xf numFmtId="1" fontId="34" fillId="33" borderId="14" xfId="0" applyNumberFormat="1" applyFont="1" applyFill="1" applyBorder="1" applyAlignment="1">
      <alignment horizontal="right"/>
    </xf>
    <xf numFmtId="1" fontId="14" fillId="33" borderId="16" xfId="0" applyNumberFormat="1" applyFont="1" applyFill="1" applyBorder="1" applyAlignment="1" applyProtection="1">
      <alignment horizontal="right"/>
      <protection/>
    </xf>
    <xf numFmtId="1" fontId="34" fillId="33" borderId="14" xfId="0" applyNumberFormat="1" applyFont="1" applyFill="1" applyBorder="1" applyAlignment="1">
      <alignment horizontal="left"/>
    </xf>
    <xf numFmtId="1" fontId="34" fillId="33" borderId="11" xfId="0" applyNumberFormat="1" applyFont="1" applyFill="1" applyBorder="1" applyAlignment="1" applyProtection="1">
      <alignment/>
      <protection/>
    </xf>
    <xf numFmtId="1" fontId="14" fillId="33" borderId="16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Border="1" applyAlignment="1" applyProtection="1">
      <alignment horizontal="left"/>
      <protection/>
    </xf>
    <xf numFmtId="1" fontId="34" fillId="33" borderId="17" xfId="0" applyNumberFormat="1" applyFont="1" applyFill="1" applyBorder="1" applyAlignment="1" applyProtection="1">
      <alignment horizontal="left"/>
      <protection/>
    </xf>
    <xf numFmtId="1" fontId="37" fillId="33" borderId="19" xfId="0" applyNumberFormat="1" applyFont="1" applyFill="1" applyBorder="1" applyAlignment="1" applyProtection="1">
      <alignment horizontal="left"/>
      <protection/>
    </xf>
    <xf numFmtId="3" fontId="34" fillId="33" borderId="28" xfId="0" applyNumberFormat="1" applyFont="1" applyFill="1" applyBorder="1" applyAlignment="1" applyProtection="1">
      <alignment/>
      <protection/>
    </xf>
    <xf numFmtId="3" fontId="34" fillId="33" borderId="29" xfId="0" applyNumberFormat="1" applyFont="1" applyFill="1" applyBorder="1" applyAlignment="1" applyProtection="1">
      <alignment/>
      <protection/>
    </xf>
    <xf numFmtId="1" fontId="38" fillId="33" borderId="17" xfId="0" applyNumberFormat="1" applyFont="1" applyFill="1" applyBorder="1" applyAlignment="1" applyProtection="1">
      <alignment horizontal="left"/>
      <protection/>
    </xf>
    <xf numFmtId="3" fontId="37" fillId="33" borderId="23" xfId="0" applyNumberFormat="1" applyFont="1" applyFill="1" applyBorder="1" applyAlignment="1" applyProtection="1">
      <alignment/>
      <protection/>
    </xf>
    <xf numFmtId="3" fontId="37" fillId="33" borderId="24" xfId="55" applyNumberFormat="1" applyFont="1" applyFill="1" applyBorder="1" applyAlignment="1" applyProtection="1">
      <alignment/>
      <protection/>
    </xf>
    <xf numFmtId="1" fontId="38" fillId="33" borderId="19" xfId="0" applyNumberFormat="1" applyFont="1" applyFill="1" applyBorder="1" applyAlignment="1" applyProtection="1">
      <alignment horizontal="left"/>
      <protection/>
    </xf>
    <xf numFmtId="3" fontId="37" fillId="33" borderId="14" xfId="0" applyNumberFormat="1" applyFont="1" applyFill="1" applyBorder="1" applyAlignment="1" applyProtection="1">
      <alignment horizontal="left"/>
      <protection/>
    </xf>
    <xf numFmtId="3" fontId="37" fillId="33" borderId="16" xfId="0" applyNumberFormat="1" applyFont="1" applyFill="1" applyBorder="1" applyAlignment="1" applyProtection="1">
      <alignment horizontal="left"/>
      <protection/>
    </xf>
    <xf numFmtId="3" fontId="37" fillId="33" borderId="11" xfId="0" applyNumberFormat="1" applyFont="1" applyFill="1" applyBorder="1" applyAlignment="1">
      <alignment/>
    </xf>
    <xf numFmtId="1" fontId="48" fillId="33" borderId="29" xfId="0" applyNumberFormat="1" applyFont="1" applyFill="1" applyBorder="1" applyAlignment="1">
      <alignment/>
    </xf>
    <xf numFmtId="3" fontId="48" fillId="33" borderId="33" xfId="0" applyNumberFormat="1" applyFont="1" applyFill="1" applyBorder="1" applyAlignment="1">
      <alignment/>
    </xf>
    <xf numFmtId="1" fontId="34" fillId="33" borderId="23" xfId="0" applyNumberFormat="1" applyFont="1" applyFill="1" applyBorder="1" applyAlignment="1" applyProtection="1">
      <alignment horizontal="left"/>
      <protection/>
    </xf>
    <xf numFmtId="1" fontId="22" fillId="33" borderId="0" xfId="0" applyNumberFormat="1" applyFont="1" applyFill="1" applyBorder="1" applyAlignment="1" applyProtection="1">
      <alignment horizontal="left"/>
      <protection/>
    </xf>
    <xf numFmtId="1" fontId="34" fillId="33" borderId="16" xfId="0" applyNumberFormat="1" applyFont="1" applyFill="1" applyBorder="1" applyAlignment="1" applyProtection="1">
      <alignment/>
      <protection/>
    </xf>
    <xf numFmtId="1" fontId="34" fillId="33" borderId="28" xfId="0" applyNumberFormat="1" applyFont="1" applyFill="1" applyBorder="1" applyAlignment="1" applyProtection="1">
      <alignment horizontal="right"/>
      <protection/>
    </xf>
    <xf numFmtId="1" fontId="14" fillId="33" borderId="33" xfId="0" applyNumberFormat="1" applyFont="1" applyFill="1" applyBorder="1" applyAlignment="1" applyProtection="1">
      <alignment horizontal="center"/>
      <protection/>
    </xf>
    <xf numFmtId="1" fontId="20" fillId="33" borderId="0" xfId="0" applyNumberFormat="1" applyFont="1" applyFill="1" applyBorder="1" applyAlignment="1" applyProtection="1">
      <alignment horizontal="left"/>
      <protection/>
    </xf>
    <xf numFmtId="1" fontId="12" fillId="33" borderId="0" xfId="0" applyNumberFormat="1" applyFont="1" applyFill="1" applyBorder="1" applyAlignment="1">
      <alignment horizontal="left"/>
    </xf>
    <xf numFmtId="1" fontId="34" fillId="33" borderId="41" xfId="0" applyNumberFormat="1" applyFont="1" applyFill="1" applyBorder="1" applyAlignment="1" applyProtection="1">
      <alignment horizontal="center"/>
      <protection/>
    </xf>
    <xf numFmtId="4" fontId="34" fillId="33" borderId="65" xfId="0" applyNumberFormat="1" applyFont="1" applyFill="1" applyBorder="1" applyAlignment="1" applyProtection="1">
      <alignment horizontal="center"/>
      <protection/>
    </xf>
    <xf numFmtId="1" fontId="54" fillId="33" borderId="19" xfId="0" applyNumberFormat="1" applyFont="1" applyFill="1" applyBorder="1" applyAlignment="1" applyProtection="1">
      <alignment horizontal="left"/>
      <protection/>
    </xf>
    <xf numFmtId="3" fontId="34" fillId="33" borderId="16" xfId="0" applyNumberFormat="1" applyFont="1" applyFill="1" applyBorder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/>
      <protection/>
    </xf>
    <xf numFmtId="1" fontId="24" fillId="33" borderId="0" xfId="0" applyNumberFormat="1" applyFont="1" applyFill="1" applyBorder="1" applyAlignment="1" applyProtection="1">
      <alignment horizontal="centerContinuous"/>
      <protection/>
    </xf>
    <xf numFmtId="172" fontId="0" fillId="33" borderId="0" xfId="0" applyFill="1" applyBorder="1" applyAlignment="1">
      <alignment horizontal="centerContinuous"/>
    </xf>
    <xf numFmtId="1" fontId="25" fillId="33" borderId="0" xfId="0" applyNumberFormat="1" applyFont="1" applyFill="1" applyBorder="1" applyAlignment="1">
      <alignment horizontal="centerContinuous"/>
    </xf>
    <xf numFmtId="1" fontId="13" fillId="33" borderId="0" xfId="0" applyNumberFormat="1" applyFont="1" applyFill="1" applyBorder="1" applyAlignment="1" applyProtection="1">
      <alignment horizontal="centerContinuous"/>
      <protection/>
    </xf>
    <xf numFmtId="1" fontId="13" fillId="33" borderId="0" xfId="0" applyNumberFormat="1" applyFont="1" applyFill="1" applyBorder="1" applyAlignment="1">
      <alignment horizontal="centerContinuous"/>
    </xf>
    <xf numFmtId="1" fontId="54" fillId="33" borderId="13" xfId="0" applyNumberFormat="1" applyFont="1" applyFill="1" applyBorder="1" applyAlignment="1" applyProtection="1">
      <alignment horizontal="left"/>
      <protection/>
    </xf>
    <xf numFmtId="1" fontId="54" fillId="33" borderId="14" xfId="0" applyNumberFormat="1" applyFont="1" applyFill="1" applyBorder="1" applyAlignment="1" applyProtection="1">
      <alignment horizontal="left"/>
      <protection/>
    </xf>
    <xf numFmtId="1" fontId="38" fillId="33" borderId="13" xfId="0" applyNumberFormat="1" applyFont="1" applyFill="1" applyBorder="1" applyAlignment="1" applyProtection="1">
      <alignment horizontal="left"/>
      <protection/>
    </xf>
    <xf numFmtId="1" fontId="38" fillId="33" borderId="14" xfId="0" applyNumberFormat="1" applyFont="1" applyFill="1" applyBorder="1" applyAlignment="1" applyProtection="1">
      <alignment horizontal="left"/>
      <protection/>
    </xf>
    <xf numFmtId="1" fontId="13" fillId="33" borderId="33" xfId="0" applyNumberFormat="1" applyFont="1" applyFill="1" applyBorder="1" applyAlignment="1">
      <alignment/>
    </xf>
    <xf numFmtId="1" fontId="16" fillId="33" borderId="13" xfId="0" applyNumberFormat="1" applyFont="1" applyFill="1" applyBorder="1" applyAlignment="1">
      <alignment/>
    </xf>
    <xf numFmtId="1" fontId="16" fillId="33" borderId="0" xfId="0" applyNumberFormat="1" applyFont="1" applyFill="1" applyBorder="1" applyAlignment="1">
      <alignment/>
    </xf>
    <xf numFmtId="1" fontId="16" fillId="33" borderId="10" xfId="0" applyNumberFormat="1" applyFont="1" applyFill="1" applyBorder="1" applyAlignment="1">
      <alignment/>
    </xf>
    <xf numFmtId="1" fontId="38" fillId="33" borderId="23" xfId="0" applyNumberFormat="1" applyFont="1" applyFill="1" applyBorder="1" applyAlignment="1">
      <alignment/>
    </xf>
    <xf numFmtId="3" fontId="37" fillId="33" borderId="31" xfId="0" applyNumberFormat="1" applyFont="1" applyFill="1" applyBorder="1" applyAlignment="1">
      <alignment/>
    </xf>
    <xf numFmtId="3" fontId="37" fillId="33" borderId="24" xfId="0" applyNumberFormat="1" applyFont="1" applyFill="1" applyBorder="1" applyAlignment="1">
      <alignment/>
    </xf>
    <xf numFmtId="1" fontId="38" fillId="33" borderId="32" xfId="0" applyNumberFormat="1" applyFont="1" applyFill="1" applyBorder="1" applyAlignment="1" applyProtection="1">
      <alignment horizontal="left"/>
      <protection/>
    </xf>
    <xf numFmtId="172" fontId="37" fillId="33" borderId="57" xfId="0" applyFont="1" applyFill="1" applyBorder="1" applyAlignment="1">
      <alignment/>
    </xf>
    <xf numFmtId="3" fontId="37" fillId="33" borderId="22" xfId="0" applyNumberFormat="1" applyFont="1" applyFill="1" applyBorder="1" applyAlignment="1" applyProtection="1">
      <alignment/>
      <protection/>
    </xf>
    <xf numFmtId="1" fontId="20" fillId="33" borderId="0" xfId="0" applyNumberFormat="1" applyFont="1" applyFill="1" applyAlignment="1">
      <alignment/>
    </xf>
    <xf numFmtId="172" fontId="8" fillId="33" borderId="0" xfId="0" applyFont="1" applyFill="1" applyBorder="1" applyAlignment="1">
      <alignment horizontal="centerContinuous"/>
    </xf>
    <xf numFmtId="1" fontId="26" fillId="33" borderId="0" xfId="0" applyNumberFormat="1" applyFont="1" applyFill="1" applyBorder="1" applyAlignment="1">
      <alignment horizontal="centerContinuous"/>
    </xf>
    <xf numFmtId="1" fontId="15" fillId="33" borderId="0" xfId="0" applyNumberFormat="1" applyFont="1" applyFill="1" applyBorder="1" applyAlignment="1" applyProtection="1">
      <alignment horizontal="centerContinuous"/>
      <protection/>
    </xf>
    <xf numFmtId="1" fontId="15" fillId="33" borderId="0" xfId="0" applyNumberFormat="1" applyFont="1" applyFill="1" applyBorder="1" applyAlignment="1">
      <alignment horizontal="centerContinuous"/>
    </xf>
    <xf numFmtId="1" fontId="58" fillId="33" borderId="0" xfId="0" applyNumberFormat="1" applyFont="1" applyFill="1" applyBorder="1" applyAlignment="1">
      <alignment horizontal="center"/>
    </xf>
    <xf numFmtId="3" fontId="37" fillId="33" borderId="0" xfId="0" applyNumberFormat="1" applyFont="1" applyFill="1" applyBorder="1" applyAlignment="1" applyProtection="1">
      <alignment/>
      <protection/>
    </xf>
    <xf numFmtId="3" fontId="34" fillId="33" borderId="0" xfId="0" applyNumberFormat="1" applyFont="1" applyFill="1" applyBorder="1" applyAlignment="1" applyProtection="1">
      <alignment horizontal="center"/>
      <protection/>
    </xf>
    <xf numFmtId="3" fontId="34" fillId="33" borderId="10" xfId="0" applyNumberFormat="1" applyFont="1" applyFill="1" applyBorder="1" applyAlignment="1" applyProtection="1">
      <alignment horizontal="center"/>
      <protection/>
    </xf>
    <xf numFmtId="3" fontId="37" fillId="33" borderId="58" xfId="0" applyNumberFormat="1" applyFont="1" applyFill="1" applyBorder="1" applyAlignment="1">
      <alignment/>
    </xf>
    <xf numFmtId="3" fontId="37" fillId="33" borderId="10" xfId="0" applyNumberFormat="1" applyFont="1" applyFill="1" applyBorder="1" applyAlignment="1">
      <alignment/>
    </xf>
    <xf numFmtId="3" fontId="34" fillId="33" borderId="33" xfId="0" applyNumberFormat="1" applyFont="1" applyFill="1" applyBorder="1" applyAlignment="1">
      <alignment horizontal="center"/>
    </xf>
    <xf numFmtId="1" fontId="37" fillId="33" borderId="14" xfId="0" applyNumberFormat="1" applyFont="1" applyFill="1" applyBorder="1" applyAlignment="1" applyProtection="1">
      <alignment horizontal="left"/>
      <protection/>
    </xf>
    <xf numFmtId="3" fontId="34" fillId="33" borderId="44" xfId="0" applyNumberFormat="1" applyFont="1" applyFill="1" applyBorder="1" applyAlignment="1" applyProtection="1">
      <alignment/>
      <protection/>
    </xf>
    <xf numFmtId="1" fontId="34" fillId="33" borderId="28" xfId="0" applyNumberFormat="1" applyFont="1" applyFill="1" applyBorder="1" applyAlignment="1">
      <alignment/>
    </xf>
    <xf numFmtId="1" fontId="37" fillId="33" borderId="29" xfId="0" applyNumberFormat="1" applyFont="1" applyFill="1" applyBorder="1" applyAlignment="1" applyProtection="1">
      <alignment horizontal="left"/>
      <protection/>
    </xf>
    <xf numFmtId="3" fontId="37" fillId="33" borderId="29" xfId="0" applyNumberFormat="1" applyFont="1" applyFill="1" applyBorder="1" applyAlignment="1">
      <alignment/>
    </xf>
    <xf numFmtId="3" fontId="37" fillId="33" borderId="29" xfId="0" applyNumberFormat="1" applyFont="1" applyFill="1" applyBorder="1" applyAlignment="1" applyProtection="1">
      <alignment/>
      <protection/>
    </xf>
    <xf numFmtId="4" fontId="9" fillId="33" borderId="33" xfId="0" applyNumberFormat="1" applyFont="1" applyFill="1" applyBorder="1" applyAlignment="1">
      <alignment/>
    </xf>
    <xf numFmtId="3" fontId="37" fillId="33" borderId="19" xfId="0" applyNumberFormat="1" applyFont="1" applyFill="1" applyBorder="1" applyAlignment="1" applyProtection="1">
      <alignment/>
      <protection/>
    </xf>
    <xf numFmtId="3" fontId="37" fillId="33" borderId="44" xfId="0" applyNumberFormat="1" applyFont="1" applyFill="1" applyBorder="1" applyAlignment="1" applyProtection="1">
      <alignment/>
      <protection/>
    </xf>
    <xf numFmtId="172" fontId="34" fillId="35" borderId="44" xfId="0" applyFont="1" applyFill="1" applyBorder="1" applyAlignment="1">
      <alignment/>
    </xf>
    <xf numFmtId="172" fontId="6" fillId="34" borderId="18" xfId="0" applyFont="1" applyFill="1" applyBorder="1" applyAlignment="1">
      <alignment/>
    </xf>
    <xf numFmtId="172" fontId="6" fillId="37" borderId="64" xfId="0" applyFont="1" applyFill="1" applyBorder="1" applyAlignment="1">
      <alignment/>
    </xf>
    <xf numFmtId="3" fontId="6" fillId="34" borderId="76" xfId="0" applyNumberFormat="1" applyFont="1" applyFill="1" applyBorder="1" applyAlignment="1">
      <alignment/>
    </xf>
    <xf numFmtId="3" fontId="6" fillId="35" borderId="26" xfId="0" applyNumberFormat="1" applyFont="1" applyFill="1" applyBorder="1" applyAlignment="1">
      <alignment/>
    </xf>
    <xf numFmtId="172" fontId="6" fillId="0" borderId="37" xfId="0" applyFont="1" applyFill="1" applyBorder="1" applyAlignment="1">
      <alignment wrapText="1"/>
    </xf>
    <xf numFmtId="3" fontId="6" fillId="34" borderId="26" xfId="0" applyNumberFormat="1" applyFont="1" applyFill="1" applyBorder="1" applyAlignment="1">
      <alignment/>
    </xf>
    <xf numFmtId="3" fontId="6" fillId="34" borderId="27" xfId="0" applyNumberFormat="1" applyFont="1" applyFill="1" applyBorder="1" applyAlignment="1">
      <alignment/>
    </xf>
    <xf numFmtId="172" fontId="7" fillId="38" borderId="23" xfId="0" applyFont="1" applyFill="1" applyBorder="1" applyAlignment="1">
      <alignment horizontal="right"/>
    </xf>
    <xf numFmtId="172" fontId="7" fillId="38" borderId="13" xfId="0" applyFont="1" applyFill="1" applyBorder="1" applyAlignment="1">
      <alignment horizontal="right"/>
    </xf>
    <xf numFmtId="172" fontId="6" fillId="35" borderId="77" xfId="0" applyFont="1" applyFill="1" applyBorder="1" applyAlignment="1">
      <alignment/>
    </xf>
    <xf numFmtId="172" fontId="6" fillId="35" borderId="64" xfId="0" applyFont="1" applyFill="1" applyBorder="1" applyAlignment="1">
      <alignment/>
    </xf>
    <xf numFmtId="172" fontId="6" fillId="33" borderId="77" xfId="0" applyFont="1" applyFill="1" applyBorder="1" applyAlignment="1">
      <alignment/>
    </xf>
    <xf numFmtId="172" fontId="40" fillId="0" borderId="0" xfId="0" applyFont="1" applyAlignment="1">
      <alignment/>
    </xf>
    <xf numFmtId="4" fontId="13" fillId="34" borderId="0" xfId="0" applyNumberFormat="1" applyFont="1" applyFill="1" applyBorder="1" applyAlignment="1">
      <alignment/>
    </xf>
    <xf numFmtId="1" fontId="9" fillId="34" borderId="0" xfId="0" applyNumberFormat="1" applyFont="1" applyFill="1" applyAlignment="1">
      <alignment horizontal="center"/>
    </xf>
    <xf numFmtId="1" fontId="9" fillId="34" borderId="16" xfId="0" applyNumberFormat="1" applyFont="1" applyFill="1" applyBorder="1" applyAlignment="1">
      <alignment horizontal="right"/>
    </xf>
    <xf numFmtId="1" fontId="29" fillId="34" borderId="0" xfId="0" applyNumberFormat="1" applyFont="1" applyFill="1" applyBorder="1" applyAlignment="1">
      <alignment/>
    </xf>
    <xf numFmtId="1" fontId="37" fillId="34" borderId="0" xfId="0" applyNumberFormat="1" applyFont="1" applyFill="1" applyBorder="1" applyAlignment="1" applyProtection="1">
      <alignment horizontal="left"/>
      <protection/>
    </xf>
    <xf numFmtId="172" fontId="47" fillId="34" borderId="0" xfId="0" applyFont="1" applyFill="1" applyBorder="1" applyAlignment="1">
      <alignment/>
    </xf>
    <xf numFmtId="9" fontId="37" fillId="34" borderId="0" xfId="48" applyNumberFormat="1" applyFont="1" applyFill="1" applyBorder="1" applyAlignment="1">
      <alignment horizontal="center"/>
    </xf>
    <xf numFmtId="3" fontId="47" fillId="34" borderId="0" xfId="55" applyNumberFormat="1" applyFont="1" applyFill="1" applyBorder="1" applyAlignment="1">
      <alignment/>
    </xf>
    <xf numFmtId="3" fontId="37" fillId="34" borderId="0" xfId="55" applyNumberFormat="1" applyFont="1" applyFill="1" applyBorder="1" applyAlignment="1" applyProtection="1">
      <alignment/>
      <protection/>
    </xf>
    <xf numFmtId="1" fontId="55" fillId="0" borderId="0" xfId="0" applyNumberFormat="1" applyFont="1" applyBorder="1" applyAlignment="1">
      <alignment/>
    </xf>
    <xf numFmtId="1" fontId="36" fillId="34" borderId="29" xfId="0" applyNumberFormat="1" applyFont="1" applyFill="1" applyBorder="1" applyAlignment="1" applyProtection="1">
      <alignment horizontal="left"/>
      <protection/>
    </xf>
    <xf numFmtId="1" fontId="13" fillId="34" borderId="13" xfId="0" applyNumberFormat="1" applyFont="1" applyFill="1" applyBorder="1" applyAlignment="1" applyProtection="1">
      <alignment horizontal="left"/>
      <protection/>
    </xf>
    <xf numFmtId="172" fontId="60" fillId="34" borderId="0" xfId="0" applyFont="1" applyFill="1" applyBorder="1" applyAlignment="1">
      <alignment/>
    </xf>
    <xf numFmtId="1" fontId="17" fillId="34" borderId="10" xfId="0" applyNumberFormat="1" applyFont="1" applyFill="1" applyBorder="1" applyAlignment="1" applyProtection="1">
      <alignment/>
      <protection/>
    </xf>
    <xf numFmtId="1" fontId="13" fillId="34" borderId="13" xfId="0" applyNumberFormat="1" applyFont="1" applyFill="1" applyBorder="1" applyAlignment="1">
      <alignment/>
    </xf>
    <xf numFmtId="3" fontId="13" fillId="34" borderId="10" xfId="0" applyNumberFormat="1" applyFont="1" applyFill="1" applyBorder="1" applyAlignment="1">
      <alignment/>
    </xf>
    <xf numFmtId="3" fontId="22" fillId="34" borderId="10" xfId="0" applyNumberFormat="1" applyFont="1" applyFill="1" applyBorder="1" applyAlignment="1" applyProtection="1">
      <alignment horizontal="left"/>
      <protection/>
    </xf>
    <xf numFmtId="38" fontId="13" fillId="34" borderId="13" xfId="0" applyNumberFormat="1" applyFont="1" applyFill="1" applyBorder="1" applyAlignment="1" applyProtection="1">
      <alignment horizontal="center"/>
      <protection/>
    </xf>
    <xf numFmtId="1" fontId="12" fillId="34" borderId="13" xfId="0" applyNumberFormat="1" applyFont="1" applyFill="1" applyBorder="1" applyAlignment="1">
      <alignment horizontal="left"/>
    </xf>
    <xf numFmtId="3" fontId="12" fillId="34" borderId="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left"/>
    </xf>
    <xf numFmtId="3" fontId="37" fillId="34" borderId="11" xfId="55" applyNumberFormat="1" applyFont="1" applyFill="1" applyBorder="1" applyAlignment="1" applyProtection="1">
      <alignment/>
      <protection/>
    </xf>
    <xf numFmtId="171" fontId="10" fillId="34" borderId="0" xfId="55" applyFont="1" applyFill="1" applyBorder="1" applyAlignment="1">
      <alignment/>
    </xf>
    <xf numFmtId="4" fontId="9" fillId="34" borderId="0" xfId="0" applyNumberFormat="1" applyFont="1" applyFill="1" applyBorder="1" applyAlignment="1">
      <alignment horizontal="right"/>
    </xf>
    <xf numFmtId="3" fontId="9" fillId="34" borderId="0" xfId="0" applyNumberFormat="1" applyFont="1" applyFill="1" applyBorder="1" applyAlignment="1">
      <alignment horizontal="center"/>
    </xf>
    <xf numFmtId="177" fontId="13" fillId="34" borderId="0" xfId="0" applyNumberFormat="1" applyFont="1" applyFill="1" applyBorder="1" applyAlignment="1">
      <alignment/>
    </xf>
    <xf numFmtId="1" fontId="17" fillId="34" borderId="0" xfId="0" applyNumberFormat="1" applyFont="1" applyFill="1" applyBorder="1" applyAlignment="1" applyProtection="1">
      <alignment horizontal="left"/>
      <protection/>
    </xf>
    <xf numFmtId="1" fontId="17" fillId="34" borderId="0" xfId="0" applyNumberFormat="1" applyFont="1" applyFill="1" applyBorder="1" applyAlignment="1" applyProtection="1">
      <alignment/>
      <protection/>
    </xf>
    <xf numFmtId="3" fontId="9" fillId="34" borderId="0" xfId="0" applyNumberFormat="1" applyFont="1" applyFill="1" applyBorder="1" applyAlignment="1">
      <alignment/>
    </xf>
    <xf numFmtId="177" fontId="9" fillId="34" borderId="0" xfId="0" applyNumberFormat="1" applyFont="1" applyFill="1" applyBorder="1" applyAlignment="1">
      <alignment/>
    </xf>
    <xf numFmtId="1" fontId="55" fillId="34" borderId="0" xfId="0" applyNumberFormat="1" applyFont="1" applyFill="1" applyBorder="1" applyAlignment="1">
      <alignment/>
    </xf>
    <xf numFmtId="1" fontId="10" fillId="34" borderId="16" xfId="0" applyNumberFormat="1" applyFont="1" applyFill="1" applyBorder="1" applyAlignment="1">
      <alignment/>
    </xf>
    <xf numFmtId="4" fontId="9" fillId="34" borderId="0" xfId="0" applyNumberFormat="1" applyFont="1" applyFill="1" applyBorder="1" applyAlignment="1">
      <alignment/>
    </xf>
    <xf numFmtId="1" fontId="29" fillId="35" borderId="0" xfId="0" applyNumberFormat="1" applyFont="1" applyFill="1" applyBorder="1" applyAlignment="1">
      <alignment/>
    </xf>
    <xf numFmtId="1" fontId="37" fillId="35" borderId="0" xfId="0" applyNumberFormat="1" applyFont="1" applyFill="1" applyBorder="1" applyAlignment="1" applyProtection="1">
      <alignment horizontal="left"/>
      <protection/>
    </xf>
    <xf numFmtId="172" fontId="47" fillId="35" borderId="0" xfId="0" applyFont="1" applyFill="1" applyBorder="1" applyAlignment="1">
      <alignment/>
    </xf>
    <xf numFmtId="9" fontId="63" fillId="35" borderId="0" xfId="48" applyNumberFormat="1" applyFont="1" applyFill="1" applyBorder="1" applyAlignment="1">
      <alignment horizontal="center"/>
    </xf>
    <xf numFmtId="3" fontId="63" fillId="35" borderId="0" xfId="55" applyNumberFormat="1" applyFont="1" applyFill="1" applyBorder="1" applyAlignment="1">
      <alignment/>
    </xf>
    <xf numFmtId="3" fontId="63" fillId="35" borderId="0" xfId="55" applyNumberFormat="1" applyFont="1" applyFill="1" applyBorder="1" applyAlignment="1" applyProtection="1">
      <alignment/>
      <protection/>
    </xf>
    <xf numFmtId="177" fontId="13" fillId="35" borderId="0" xfId="0" applyNumberFormat="1" applyFont="1" applyFill="1" applyBorder="1" applyAlignment="1">
      <alignment/>
    </xf>
    <xf numFmtId="171" fontId="10" fillId="35" borderId="0" xfId="55" applyFont="1" applyFill="1" applyBorder="1" applyAlignment="1">
      <alignment/>
    </xf>
    <xf numFmtId="4" fontId="17" fillId="35" borderId="0" xfId="0" applyNumberFormat="1" applyFont="1" applyFill="1" applyBorder="1" applyAlignment="1" applyProtection="1">
      <alignment/>
      <protection/>
    </xf>
    <xf numFmtId="1" fontId="13" fillId="35" borderId="13" xfId="0" applyNumberFormat="1" applyFont="1" applyFill="1" applyBorder="1" applyAlignment="1">
      <alignment/>
    </xf>
    <xf numFmtId="1" fontId="34" fillId="35" borderId="14" xfId="0" applyNumberFormat="1" applyFont="1" applyFill="1" applyBorder="1" applyAlignment="1" applyProtection="1">
      <alignment horizontal="left"/>
      <protection/>
    </xf>
    <xf numFmtId="1" fontId="34" fillId="35" borderId="16" xfId="0" applyNumberFormat="1" applyFont="1" applyFill="1" applyBorder="1" applyAlignment="1">
      <alignment/>
    </xf>
    <xf numFmtId="1" fontId="13" fillId="35" borderId="23" xfId="0" applyNumberFormat="1" applyFont="1" applyFill="1" applyBorder="1" applyAlignment="1">
      <alignment/>
    </xf>
    <xf numFmtId="172" fontId="15" fillId="35" borderId="14" xfId="0" applyFont="1" applyFill="1" applyBorder="1" applyAlignment="1">
      <alignment/>
    </xf>
    <xf numFmtId="3" fontId="13" fillId="35" borderId="56" xfId="0" applyNumberFormat="1" applyFont="1" applyFill="1" applyBorder="1" applyAlignment="1">
      <alignment/>
    </xf>
    <xf numFmtId="3" fontId="13" fillId="35" borderId="16" xfId="0" applyNumberFormat="1" applyFont="1" applyFill="1" applyBorder="1" applyAlignment="1">
      <alignment/>
    </xf>
    <xf numFmtId="3" fontId="13" fillId="35" borderId="11" xfId="0" applyNumberFormat="1" applyFont="1" applyFill="1" applyBorder="1" applyAlignment="1" applyProtection="1">
      <alignment/>
      <protection/>
    </xf>
    <xf numFmtId="3" fontId="34" fillId="35" borderId="72" xfId="0" applyNumberFormat="1" applyFont="1" applyFill="1" applyBorder="1" applyAlignment="1" applyProtection="1">
      <alignment horizontal="right"/>
      <protection/>
    </xf>
    <xf numFmtId="1" fontId="37" fillId="35" borderId="42" xfId="0" applyNumberFormat="1" applyFont="1" applyFill="1" applyBorder="1" applyAlignment="1" applyProtection="1">
      <alignment horizontal="left"/>
      <protection/>
    </xf>
    <xf numFmtId="3" fontId="37" fillId="35" borderId="72" xfId="0" applyNumberFormat="1" applyFont="1" applyFill="1" applyBorder="1" applyAlignment="1" applyProtection="1">
      <alignment/>
      <protection/>
    </xf>
    <xf numFmtId="3" fontId="17" fillId="35" borderId="11" xfId="0" applyNumberFormat="1" applyFont="1" applyFill="1" applyBorder="1" applyAlignment="1" applyProtection="1">
      <alignment/>
      <protection/>
    </xf>
    <xf numFmtId="3" fontId="17" fillId="35" borderId="0" xfId="0" applyNumberFormat="1" applyFont="1" applyFill="1" applyBorder="1" applyAlignment="1" applyProtection="1">
      <alignment/>
      <protection/>
    </xf>
    <xf numFmtId="3" fontId="17" fillId="35" borderId="0" xfId="0" applyNumberFormat="1" applyFont="1" applyFill="1" applyBorder="1" applyAlignment="1">
      <alignment/>
    </xf>
    <xf numFmtId="1" fontId="9" fillId="35" borderId="0" xfId="0" applyNumberFormat="1" applyFont="1" applyFill="1" applyAlignment="1">
      <alignment horizontal="center"/>
    </xf>
    <xf numFmtId="3" fontId="37" fillId="35" borderId="0" xfId="55" applyNumberFormat="1" applyFont="1" applyFill="1" applyBorder="1" applyAlignment="1" applyProtection="1">
      <alignment/>
      <protection/>
    </xf>
    <xf numFmtId="3" fontId="37" fillId="35" borderId="11" xfId="55" applyNumberFormat="1" applyFont="1" applyFill="1" applyBorder="1" applyAlignment="1" applyProtection="1">
      <alignment/>
      <protection/>
    </xf>
    <xf numFmtId="1" fontId="9" fillId="35" borderId="16" xfId="0" applyNumberFormat="1" applyFont="1" applyFill="1" applyBorder="1" applyAlignment="1">
      <alignment horizontal="right"/>
    </xf>
    <xf numFmtId="3" fontId="34" fillId="35" borderId="17" xfId="0" applyNumberFormat="1" applyFont="1" applyFill="1" applyBorder="1" applyAlignment="1">
      <alignment/>
    </xf>
    <xf numFmtId="3" fontId="34" fillId="35" borderId="44" xfId="0" applyNumberFormat="1" applyFont="1" applyFill="1" applyBorder="1" applyAlignment="1">
      <alignment/>
    </xf>
    <xf numFmtId="177" fontId="9" fillId="35" borderId="0" xfId="0" applyNumberFormat="1" applyFont="1" applyFill="1" applyBorder="1" applyAlignment="1">
      <alignment/>
    </xf>
    <xf numFmtId="172" fontId="10" fillId="0" borderId="13" xfId="0" applyFont="1" applyBorder="1" applyAlignment="1">
      <alignment/>
    </xf>
    <xf numFmtId="4" fontId="13" fillId="0" borderId="10" xfId="0" applyNumberFormat="1" applyFont="1" applyBorder="1" applyAlignment="1">
      <alignment/>
    </xf>
    <xf numFmtId="1" fontId="56" fillId="0" borderId="13" xfId="0" applyNumberFormat="1" applyFont="1" applyBorder="1" applyAlignment="1" applyProtection="1">
      <alignment horizontal="left"/>
      <protection/>
    </xf>
    <xf numFmtId="172" fontId="55" fillId="0" borderId="0" xfId="0" applyFont="1" applyBorder="1" applyAlignment="1">
      <alignment/>
    </xf>
    <xf numFmtId="1" fontId="56" fillId="0" borderId="0" xfId="0" applyNumberFormat="1" applyFont="1" applyBorder="1" applyAlignment="1">
      <alignment/>
    </xf>
    <xf numFmtId="4" fontId="57" fillId="0" borderId="10" xfId="0" applyNumberFormat="1" applyFont="1" applyBorder="1" applyAlignment="1">
      <alignment/>
    </xf>
    <xf numFmtId="171" fontId="55" fillId="0" borderId="13" xfId="55" applyFont="1" applyBorder="1" applyAlignment="1">
      <alignment/>
    </xf>
    <xf numFmtId="177" fontId="57" fillId="0" borderId="13" xfId="55" applyNumberFormat="1" applyFont="1" applyBorder="1" applyAlignment="1" applyProtection="1">
      <alignment/>
      <protection locked="0"/>
    </xf>
    <xf numFmtId="177" fontId="57" fillId="0" borderId="13" xfId="55" applyNumberFormat="1" applyFont="1" applyBorder="1" applyAlignment="1" applyProtection="1">
      <alignment/>
      <protection/>
    </xf>
    <xf numFmtId="177" fontId="57" fillId="0" borderId="13" xfId="55" applyNumberFormat="1" applyFont="1" applyBorder="1" applyAlignment="1">
      <alignment/>
    </xf>
    <xf numFmtId="171" fontId="57" fillId="0" borderId="13" xfId="55" applyFont="1" applyBorder="1" applyAlignment="1">
      <alignment/>
    </xf>
    <xf numFmtId="1" fontId="56" fillId="0" borderId="0" xfId="0" applyNumberFormat="1" applyFont="1" applyBorder="1" applyAlignment="1">
      <alignment horizontal="left"/>
    </xf>
    <xf numFmtId="171" fontId="56" fillId="0" borderId="13" xfId="55" applyFont="1" applyBorder="1" applyAlignment="1">
      <alignment/>
    </xf>
    <xf numFmtId="172" fontId="55" fillId="0" borderId="0" xfId="0" applyFont="1" applyBorder="1" applyAlignment="1">
      <alignment horizontal="left"/>
    </xf>
    <xf numFmtId="1" fontId="57" fillId="0" borderId="0" xfId="0" applyNumberFormat="1" applyFont="1" applyBorder="1" applyAlignment="1">
      <alignment horizontal="left"/>
    </xf>
    <xf numFmtId="4" fontId="57" fillId="0" borderId="10" xfId="0" applyNumberFormat="1" applyFont="1" applyBorder="1" applyAlignment="1">
      <alignment horizontal="left"/>
    </xf>
    <xf numFmtId="172" fontId="55" fillId="0" borderId="13" xfId="0" applyFont="1" applyBorder="1" applyAlignment="1">
      <alignment/>
    </xf>
    <xf numFmtId="172" fontId="0" fillId="0" borderId="10" xfId="0" applyBorder="1" applyAlignment="1">
      <alignment/>
    </xf>
    <xf numFmtId="9" fontId="57" fillId="0" borderId="13" xfId="48" applyNumberFormat="1" applyFont="1" applyBorder="1" applyAlignment="1">
      <alignment/>
    </xf>
    <xf numFmtId="177" fontId="57" fillId="0" borderId="13" xfId="55" applyNumberFormat="1" applyFont="1" applyFill="1" applyBorder="1" applyAlignment="1" applyProtection="1">
      <alignment/>
      <protection/>
    </xf>
    <xf numFmtId="9" fontId="55" fillId="0" borderId="0" xfId="48" applyNumberFormat="1" applyFont="1" applyBorder="1" applyAlignment="1">
      <alignment/>
    </xf>
    <xf numFmtId="4" fontId="55" fillId="0" borderId="10" xfId="0" applyNumberFormat="1" applyFont="1" applyBorder="1" applyAlignment="1">
      <alignment/>
    </xf>
    <xf numFmtId="177" fontId="55" fillId="0" borderId="13" xfId="55" applyNumberFormat="1" applyFont="1" applyFill="1" applyBorder="1" applyAlignment="1">
      <alignment/>
    </xf>
    <xf numFmtId="172" fontId="55" fillId="0" borderId="10" xfId="0" applyFont="1" applyBorder="1" applyAlignment="1">
      <alignment/>
    </xf>
    <xf numFmtId="1" fontId="55" fillId="0" borderId="14" xfId="0" applyNumberFormat="1" applyFont="1" applyBorder="1" applyAlignment="1">
      <alignment/>
    </xf>
    <xf numFmtId="1" fontId="55" fillId="0" borderId="11" xfId="0" applyNumberFormat="1" applyFont="1" applyBorder="1" applyAlignment="1">
      <alignment/>
    </xf>
    <xf numFmtId="171" fontId="55" fillId="0" borderId="0" xfId="55" applyFont="1" applyBorder="1" applyAlignment="1">
      <alignment/>
    </xf>
    <xf numFmtId="171" fontId="55" fillId="0" borderId="14" xfId="55" applyFont="1" applyBorder="1" applyAlignment="1">
      <alignment/>
    </xf>
    <xf numFmtId="172" fontId="55" fillId="0" borderId="16" xfId="0" applyFont="1" applyBorder="1" applyAlignment="1">
      <alignment/>
    </xf>
    <xf numFmtId="172" fontId="55" fillId="0" borderId="11" xfId="0" applyFont="1" applyBorder="1" applyAlignment="1">
      <alignment/>
    </xf>
    <xf numFmtId="4" fontId="37" fillId="34" borderId="0" xfId="0" applyNumberFormat="1" applyFont="1" applyFill="1" applyBorder="1" applyAlignment="1">
      <alignment/>
    </xf>
    <xf numFmtId="1" fontId="34" fillId="34" borderId="23" xfId="0" applyNumberFormat="1" applyFont="1" applyFill="1" applyBorder="1" applyAlignment="1" applyProtection="1">
      <alignment horizontal="left"/>
      <protection/>
    </xf>
    <xf numFmtId="1" fontId="34" fillId="34" borderId="13" xfId="0" applyNumberFormat="1" applyFont="1" applyFill="1" applyBorder="1" applyAlignment="1" applyProtection="1">
      <alignment horizontal="left" wrapText="1"/>
      <protection/>
    </xf>
    <xf numFmtId="1" fontId="15" fillId="34" borderId="13" xfId="0" applyNumberFormat="1" applyFont="1" applyFill="1" applyBorder="1" applyAlignment="1" applyProtection="1">
      <alignment horizontal="left"/>
      <protection/>
    </xf>
    <xf numFmtId="1" fontId="37" fillId="34" borderId="75" xfId="0" applyNumberFormat="1" applyFont="1" applyFill="1" applyBorder="1" applyAlignment="1" applyProtection="1">
      <alignment horizontal="left"/>
      <protection/>
    </xf>
    <xf numFmtId="1" fontId="13" fillId="34" borderId="14" xfId="0" applyNumberFormat="1" applyFont="1" applyFill="1" applyBorder="1" applyAlignment="1" applyProtection="1">
      <alignment horizontal="left"/>
      <protection/>
    </xf>
    <xf numFmtId="4" fontId="17" fillId="34" borderId="11" xfId="0" applyNumberFormat="1" applyFont="1" applyFill="1" applyBorder="1" applyAlignment="1" applyProtection="1">
      <alignment/>
      <protection/>
    </xf>
    <xf numFmtId="1" fontId="34" fillId="34" borderId="14" xfId="0" applyNumberFormat="1" applyFont="1" applyFill="1" applyBorder="1" applyAlignment="1" applyProtection="1">
      <alignment horizontal="left"/>
      <protection/>
    </xf>
    <xf numFmtId="1" fontId="34" fillId="34" borderId="16" xfId="0" applyNumberFormat="1" applyFont="1" applyFill="1" applyBorder="1" applyAlignment="1">
      <alignment/>
    </xf>
    <xf numFmtId="3" fontId="34" fillId="34" borderId="11" xfId="0" applyNumberFormat="1" applyFont="1" applyFill="1" applyBorder="1" applyAlignment="1" applyProtection="1">
      <alignment/>
      <protection/>
    </xf>
    <xf numFmtId="1" fontId="17" fillId="33" borderId="0" xfId="0" applyNumberFormat="1" applyFont="1" applyFill="1" applyBorder="1" applyAlignment="1" applyProtection="1">
      <alignment horizontal="left"/>
      <protection/>
    </xf>
    <xf numFmtId="1" fontId="17" fillId="33" borderId="0" xfId="0" applyNumberFormat="1" applyFont="1" applyFill="1" applyBorder="1" applyAlignment="1" applyProtection="1">
      <alignment/>
      <protection/>
    </xf>
    <xf numFmtId="4" fontId="18" fillId="33" borderId="0" xfId="0" applyNumberFormat="1" applyFont="1" applyFill="1" applyBorder="1" applyAlignment="1" applyProtection="1">
      <alignment/>
      <protection/>
    </xf>
    <xf numFmtId="3" fontId="17" fillId="33" borderId="0" xfId="0" applyNumberFormat="1" applyFont="1" applyFill="1" applyBorder="1" applyAlignment="1" applyProtection="1">
      <alignment/>
      <protection/>
    </xf>
    <xf numFmtId="172" fontId="0" fillId="33" borderId="32" xfId="0" applyFill="1" applyBorder="1" applyAlignment="1">
      <alignment/>
    </xf>
    <xf numFmtId="172" fontId="21" fillId="33" borderId="10" xfId="0" applyFont="1" applyFill="1" applyBorder="1" applyAlignment="1">
      <alignment/>
    </xf>
    <xf numFmtId="1" fontId="13" fillId="33" borderId="57" xfId="0" applyNumberFormat="1" applyFont="1" applyFill="1" applyBorder="1" applyAlignment="1">
      <alignment/>
    </xf>
    <xf numFmtId="4" fontId="34" fillId="33" borderId="72" xfId="0" applyNumberFormat="1" applyFont="1" applyFill="1" applyBorder="1" applyAlignment="1" applyProtection="1">
      <alignment horizontal="right"/>
      <protection/>
    </xf>
    <xf numFmtId="172" fontId="15" fillId="33" borderId="14" xfId="0" applyFont="1" applyFill="1" applyBorder="1" applyAlignment="1">
      <alignment/>
    </xf>
    <xf numFmtId="3" fontId="13" fillId="33" borderId="56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3" fillId="33" borderId="11" xfId="0" applyNumberFormat="1" applyFont="1" applyFill="1" applyBorder="1" applyAlignment="1" applyProtection="1">
      <alignment/>
      <protection/>
    </xf>
    <xf numFmtId="1" fontId="13" fillId="33" borderId="13" xfId="0" applyNumberFormat="1" applyFont="1" applyFill="1" applyBorder="1" applyAlignment="1">
      <alignment/>
    </xf>
    <xf numFmtId="1" fontId="34" fillId="33" borderId="14" xfId="0" applyNumberFormat="1" applyFont="1" applyFill="1" applyBorder="1" applyAlignment="1" applyProtection="1">
      <alignment horizontal="left"/>
      <protection/>
    </xf>
    <xf numFmtId="3" fontId="34" fillId="33" borderId="11" xfId="0" applyNumberFormat="1" applyFont="1" applyFill="1" applyBorder="1" applyAlignment="1" applyProtection="1">
      <alignment/>
      <protection/>
    </xf>
    <xf numFmtId="3" fontId="34" fillId="33" borderId="72" xfId="0" applyNumberFormat="1" applyFont="1" applyFill="1" applyBorder="1" applyAlignment="1" applyProtection="1">
      <alignment horizontal="right"/>
      <protection/>
    </xf>
    <xf numFmtId="1" fontId="37" fillId="33" borderId="42" xfId="0" applyNumberFormat="1" applyFont="1" applyFill="1" applyBorder="1" applyAlignment="1" applyProtection="1">
      <alignment horizontal="left"/>
      <protection/>
    </xf>
    <xf numFmtId="3" fontId="37" fillId="33" borderId="72" xfId="0" applyNumberFormat="1" applyFont="1" applyFill="1" applyBorder="1" applyAlignment="1" applyProtection="1">
      <alignment/>
      <protection/>
    </xf>
    <xf numFmtId="3" fontId="17" fillId="33" borderId="11" xfId="0" applyNumberFormat="1" applyFont="1" applyFill="1" applyBorder="1" applyAlignment="1" applyProtection="1">
      <alignment/>
      <protection/>
    </xf>
    <xf numFmtId="1" fontId="13" fillId="33" borderId="28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1" fontId="13" fillId="33" borderId="13" xfId="0" applyNumberFormat="1" applyFont="1" applyFill="1" applyBorder="1" applyAlignment="1" applyProtection="1">
      <alignment horizontal="left"/>
      <protection/>
    </xf>
    <xf numFmtId="3" fontId="37" fillId="33" borderId="14" xfId="0" applyNumberFormat="1" applyFont="1" applyFill="1" applyBorder="1" applyAlignment="1" applyProtection="1">
      <alignment horizontal="right"/>
      <protection/>
    </xf>
    <xf numFmtId="3" fontId="37" fillId="33" borderId="16" xfId="0" applyNumberFormat="1" applyFont="1" applyFill="1" applyBorder="1" applyAlignment="1" applyProtection="1">
      <alignment horizontal="right"/>
      <protection/>
    </xf>
    <xf numFmtId="3" fontId="37" fillId="33" borderId="11" xfId="0" applyNumberFormat="1" applyFont="1" applyFill="1" applyBorder="1" applyAlignment="1" applyProtection="1">
      <alignment horizontal="right"/>
      <protection/>
    </xf>
    <xf numFmtId="1" fontId="9" fillId="33" borderId="0" xfId="0" applyNumberFormat="1" applyFont="1" applyFill="1" applyAlignment="1">
      <alignment horizontal="center"/>
    </xf>
    <xf numFmtId="3" fontId="37" fillId="33" borderId="11" xfId="55" applyNumberFormat="1" applyFont="1" applyFill="1" applyBorder="1" applyAlignment="1" applyProtection="1">
      <alignment/>
      <protection/>
    </xf>
    <xf numFmtId="1" fontId="9" fillId="33" borderId="16" xfId="0" applyNumberFormat="1" applyFont="1" applyFill="1" applyBorder="1" applyAlignment="1">
      <alignment horizontal="right"/>
    </xf>
    <xf numFmtId="1" fontId="29" fillId="33" borderId="0" xfId="0" applyNumberFormat="1" applyFont="1" applyFill="1" applyBorder="1" applyAlignment="1">
      <alignment/>
    </xf>
    <xf numFmtId="1" fontId="37" fillId="33" borderId="0" xfId="0" applyNumberFormat="1" applyFont="1" applyFill="1" applyBorder="1" applyAlignment="1" applyProtection="1">
      <alignment horizontal="left"/>
      <protection/>
    </xf>
    <xf numFmtId="172" fontId="47" fillId="33" borderId="0" xfId="0" applyFont="1" applyFill="1" applyBorder="1" applyAlignment="1">
      <alignment/>
    </xf>
    <xf numFmtId="9" fontId="37" fillId="33" borderId="0" xfId="48" applyNumberFormat="1" applyFont="1" applyFill="1" applyBorder="1" applyAlignment="1">
      <alignment horizontal="center"/>
    </xf>
    <xf numFmtId="3" fontId="63" fillId="33" borderId="0" xfId="55" applyNumberFormat="1" applyFont="1" applyFill="1" applyBorder="1" applyAlignment="1">
      <alignment/>
    </xf>
    <xf numFmtId="3" fontId="63" fillId="33" borderId="0" xfId="55" applyNumberFormat="1" applyFont="1" applyFill="1" applyBorder="1" applyAlignment="1" applyProtection="1">
      <alignment/>
      <protection/>
    </xf>
    <xf numFmtId="9" fontId="37" fillId="33" borderId="78" xfId="48" applyNumberFormat="1" applyFont="1" applyFill="1" applyBorder="1" applyAlignment="1">
      <alignment horizontal="center"/>
    </xf>
    <xf numFmtId="177" fontId="57" fillId="0" borderId="32" xfId="55" applyNumberFormat="1" applyFont="1" applyFill="1" applyBorder="1" applyAlignment="1" applyProtection="1">
      <alignment/>
      <protection/>
    </xf>
    <xf numFmtId="1" fontId="71" fillId="33" borderId="0" xfId="0" applyNumberFormat="1" applyFont="1" applyFill="1" applyBorder="1" applyAlignment="1">
      <alignment/>
    </xf>
    <xf numFmtId="172" fontId="0" fillId="0" borderId="0" xfId="0" applyFont="1" applyAlignment="1">
      <alignment/>
    </xf>
    <xf numFmtId="177" fontId="9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172" fontId="60" fillId="33" borderId="0" xfId="0" applyFont="1" applyFill="1" applyBorder="1" applyAlignment="1">
      <alignment/>
    </xf>
    <xf numFmtId="1" fontId="17" fillId="33" borderId="10" xfId="0" applyNumberFormat="1" applyFont="1" applyFill="1" applyBorder="1" applyAlignment="1" applyProtection="1">
      <alignment/>
      <protection/>
    </xf>
    <xf numFmtId="1" fontId="22" fillId="33" borderId="10" xfId="0" applyNumberFormat="1" applyFont="1" applyFill="1" applyBorder="1" applyAlignment="1" applyProtection="1">
      <alignment horizontal="left"/>
      <protection/>
    </xf>
    <xf numFmtId="38" fontId="13" fillId="33" borderId="13" xfId="0" applyNumberFormat="1" applyFont="1" applyFill="1" applyBorder="1" applyAlignment="1" applyProtection="1">
      <alignment horizontal="center"/>
      <protection/>
    </xf>
    <xf numFmtId="1" fontId="12" fillId="33" borderId="13" xfId="0" applyNumberFormat="1" applyFont="1" applyFill="1" applyBorder="1" applyAlignment="1">
      <alignment horizontal="left"/>
    </xf>
    <xf numFmtId="1" fontId="12" fillId="33" borderId="10" xfId="0" applyNumberFormat="1" applyFont="1" applyFill="1" applyBorder="1" applyAlignment="1">
      <alignment horizontal="left"/>
    </xf>
    <xf numFmtId="4" fontId="37" fillId="33" borderId="11" xfId="0" applyNumberFormat="1" applyFont="1" applyFill="1" applyBorder="1" applyAlignment="1">
      <alignment/>
    </xf>
    <xf numFmtId="4" fontId="37" fillId="33" borderId="0" xfId="0" applyNumberFormat="1" applyFont="1" applyFill="1" applyBorder="1" applyAlignment="1">
      <alignment/>
    </xf>
    <xf numFmtId="3" fontId="34" fillId="34" borderId="72" xfId="0" applyNumberFormat="1" applyFont="1" applyFill="1" applyBorder="1" applyAlignment="1" applyProtection="1">
      <alignment horizontal="right"/>
      <protection/>
    </xf>
    <xf numFmtId="1" fontId="37" fillId="34" borderId="42" xfId="0" applyNumberFormat="1" applyFont="1" applyFill="1" applyBorder="1" applyAlignment="1" applyProtection="1">
      <alignment horizontal="left"/>
      <protection/>
    </xf>
    <xf numFmtId="3" fontId="37" fillId="34" borderId="72" xfId="0" applyNumberFormat="1" applyFont="1" applyFill="1" applyBorder="1" applyAlignment="1" applyProtection="1">
      <alignment/>
      <protection/>
    </xf>
    <xf numFmtId="3" fontId="17" fillId="34" borderId="11" xfId="0" applyNumberFormat="1" applyFont="1" applyFill="1" applyBorder="1" applyAlignment="1" applyProtection="1">
      <alignment/>
      <protection/>
    </xf>
    <xf numFmtId="1" fontId="44" fillId="33" borderId="23" xfId="0" applyNumberFormat="1" applyFont="1" applyFill="1" applyBorder="1" applyAlignment="1" applyProtection="1">
      <alignment horizontal="left"/>
      <protection/>
    </xf>
    <xf numFmtId="1" fontId="44" fillId="33" borderId="13" xfId="0" applyNumberFormat="1" applyFont="1" applyFill="1" applyBorder="1" applyAlignment="1">
      <alignment/>
    </xf>
    <xf numFmtId="1" fontId="37" fillId="33" borderId="75" xfId="0" applyNumberFormat="1" applyFont="1" applyFill="1" applyBorder="1" applyAlignment="1" applyProtection="1">
      <alignment horizontal="left"/>
      <protection/>
    </xf>
    <xf numFmtId="1" fontId="34" fillId="33" borderId="13" xfId="0" applyNumberFormat="1" applyFont="1" applyFill="1" applyBorder="1" applyAlignment="1" applyProtection="1">
      <alignment horizontal="left" wrapText="1"/>
      <protection/>
    </xf>
    <xf numFmtId="1" fontId="15" fillId="33" borderId="13" xfId="0" applyNumberFormat="1" applyFont="1" applyFill="1" applyBorder="1" applyAlignment="1" applyProtection="1">
      <alignment horizontal="left"/>
      <protection/>
    </xf>
    <xf numFmtId="4" fontId="17" fillId="33" borderId="11" xfId="0" applyNumberFormat="1" applyFont="1" applyFill="1" applyBorder="1" applyAlignment="1" applyProtection="1">
      <alignment/>
      <protection/>
    </xf>
    <xf numFmtId="172" fontId="0" fillId="36" borderId="10" xfId="0" applyFill="1" applyBorder="1" applyAlignment="1">
      <alignment horizontal="center"/>
    </xf>
    <xf numFmtId="172" fontId="60" fillId="36" borderId="10" xfId="0" applyFont="1" applyFill="1" applyBorder="1" applyAlignment="1">
      <alignment/>
    </xf>
    <xf numFmtId="172" fontId="6" fillId="0" borderId="18" xfId="0" applyFont="1" applyBorder="1" applyAlignment="1">
      <alignment/>
    </xf>
    <xf numFmtId="172" fontId="6" fillId="0" borderId="18" xfId="0" applyFont="1" applyBorder="1" applyAlignment="1">
      <alignment horizontal="center"/>
    </xf>
    <xf numFmtId="172" fontId="7" fillId="0" borderId="17" xfId="0" applyFont="1" applyBorder="1" applyAlignment="1">
      <alignment/>
    </xf>
    <xf numFmtId="172" fontId="7" fillId="0" borderId="12" xfId="0" applyFont="1" applyBorder="1" applyAlignment="1">
      <alignment horizontal="center"/>
    </xf>
    <xf numFmtId="172" fontId="7" fillId="0" borderId="36" xfId="0" applyFont="1" applyBorder="1" applyAlignment="1">
      <alignment horizontal="center"/>
    </xf>
    <xf numFmtId="172" fontId="65" fillId="36" borderId="31" xfId="0" applyFont="1" applyFill="1" applyBorder="1" applyAlignment="1">
      <alignment/>
    </xf>
    <xf numFmtId="172" fontId="67" fillId="36" borderId="31" xfId="0" applyFont="1" applyFill="1" applyBorder="1" applyAlignment="1">
      <alignment/>
    </xf>
    <xf numFmtId="172" fontId="61" fillId="36" borderId="10" xfId="0" applyFont="1" applyFill="1" applyBorder="1" applyAlignment="1">
      <alignment/>
    </xf>
    <xf numFmtId="172" fontId="6" fillId="36" borderId="46" xfId="0" applyFont="1" applyFill="1" applyBorder="1" applyAlignment="1">
      <alignment/>
    </xf>
    <xf numFmtId="172" fontId="6" fillId="0" borderId="32" xfId="0" applyFont="1" applyFill="1" applyBorder="1" applyAlignment="1">
      <alignment/>
    </xf>
    <xf numFmtId="172" fontId="7" fillId="34" borderId="44" xfId="0" applyFont="1" applyFill="1" applyBorder="1" applyAlignment="1">
      <alignment horizontal="center"/>
    </xf>
    <xf numFmtId="172" fontId="7" fillId="35" borderId="44" xfId="0" applyFont="1" applyFill="1" applyBorder="1" applyAlignment="1">
      <alignment horizontal="center"/>
    </xf>
    <xf numFmtId="172" fontId="7" fillId="33" borderId="44" xfId="0" applyFont="1" applyFill="1" applyBorder="1" applyAlignment="1">
      <alignment horizontal="center"/>
    </xf>
    <xf numFmtId="3" fontId="9" fillId="35" borderId="19" xfId="0" applyNumberFormat="1" applyFont="1" applyFill="1" applyBorder="1" applyAlignment="1">
      <alignment horizontal="center"/>
    </xf>
    <xf numFmtId="3" fontId="6" fillId="35" borderId="65" xfId="0" applyNumberFormat="1" applyFont="1" applyFill="1" applyBorder="1" applyAlignment="1">
      <alignment horizontal="right"/>
    </xf>
    <xf numFmtId="172" fontId="6" fillId="0" borderId="17" xfId="0" applyFont="1" applyBorder="1" applyAlignment="1">
      <alignment horizontal="center"/>
    </xf>
    <xf numFmtId="3" fontId="6" fillId="35" borderId="17" xfId="0" applyNumberFormat="1" applyFont="1" applyFill="1" applyBorder="1" applyAlignment="1">
      <alignment horizontal="center"/>
    </xf>
    <xf numFmtId="172" fontId="7" fillId="34" borderId="17" xfId="0" applyFont="1" applyFill="1" applyBorder="1" applyAlignment="1">
      <alignment horizontal="center"/>
    </xf>
    <xf numFmtId="3" fontId="6" fillId="37" borderId="19" xfId="0" applyNumberFormat="1" applyFont="1" applyFill="1" applyBorder="1" applyAlignment="1">
      <alignment/>
    </xf>
    <xf numFmtId="4" fontId="6" fillId="0" borderId="65" xfId="0" applyNumberFormat="1" applyFont="1" applyFill="1" applyBorder="1" applyAlignment="1">
      <alignment/>
    </xf>
    <xf numFmtId="3" fontId="6" fillId="35" borderId="18" xfId="0" applyNumberFormat="1" applyFont="1" applyFill="1" applyBorder="1" applyAlignment="1">
      <alignment horizontal="center"/>
    </xf>
    <xf numFmtId="4" fontId="6" fillId="0" borderId="36" xfId="0" applyNumberFormat="1" applyFont="1" applyFill="1" applyBorder="1" applyAlignment="1">
      <alignment/>
    </xf>
    <xf numFmtId="3" fontId="6" fillId="35" borderId="38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/>
    </xf>
    <xf numFmtId="3" fontId="6" fillId="35" borderId="39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/>
    </xf>
    <xf numFmtId="3" fontId="6" fillId="35" borderId="66" xfId="0" applyNumberFormat="1" applyFont="1" applyFill="1" applyBorder="1" applyAlignment="1">
      <alignment horizontal="right"/>
    </xf>
    <xf numFmtId="3" fontId="9" fillId="33" borderId="18" xfId="0" applyNumberFormat="1" applyFont="1" applyFill="1" applyBorder="1" applyAlignment="1">
      <alignment horizontal="center"/>
    </xf>
    <xf numFmtId="3" fontId="6" fillId="33" borderId="38" xfId="0" applyNumberFormat="1" applyFont="1" applyFill="1" applyBorder="1" applyAlignment="1">
      <alignment/>
    </xf>
    <xf numFmtId="3" fontId="6" fillId="33" borderId="39" xfId="0" applyNumberFormat="1" applyFont="1" applyFill="1" applyBorder="1" applyAlignment="1">
      <alignment/>
    </xf>
    <xf numFmtId="3" fontId="6" fillId="33" borderId="66" xfId="0" applyNumberFormat="1" applyFont="1" applyFill="1" applyBorder="1" applyAlignment="1">
      <alignment/>
    </xf>
    <xf numFmtId="3" fontId="9" fillId="34" borderId="17" xfId="0" applyNumberFormat="1" applyFont="1" applyFill="1" applyBorder="1" applyAlignment="1">
      <alignment horizontal="center"/>
    </xf>
    <xf numFmtId="3" fontId="6" fillId="34" borderId="38" xfId="0" applyNumberFormat="1" applyFont="1" applyFill="1" applyBorder="1" applyAlignment="1">
      <alignment horizontal="right"/>
    </xf>
    <xf numFmtId="3" fontId="6" fillId="34" borderId="39" xfId="0" applyNumberFormat="1" applyFont="1" applyFill="1" applyBorder="1" applyAlignment="1">
      <alignment horizontal="right"/>
    </xf>
    <xf numFmtId="3" fontId="6" fillId="34" borderId="66" xfId="0" applyNumberFormat="1" applyFont="1" applyFill="1" applyBorder="1" applyAlignment="1">
      <alignment horizontal="right"/>
    </xf>
    <xf numFmtId="172" fontId="0" fillId="0" borderId="20" xfId="0" applyBorder="1" applyAlignment="1">
      <alignment/>
    </xf>
    <xf numFmtId="3" fontId="6" fillId="35" borderId="24" xfId="0" applyNumberFormat="1" applyFont="1" applyFill="1" applyBorder="1" applyAlignment="1">
      <alignment horizontal="right"/>
    </xf>
    <xf numFmtId="3" fontId="9" fillId="35" borderId="17" xfId="0" applyNumberFormat="1" applyFont="1" applyFill="1" applyBorder="1" applyAlignment="1">
      <alignment horizontal="center"/>
    </xf>
    <xf numFmtId="172" fontId="7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172" fontId="6" fillId="33" borderId="19" xfId="0" applyFont="1" applyFill="1" applyBorder="1" applyAlignment="1">
      <alignment horizontal="center"/>
    </xf>
    <xf numFmtId="172" fontId="6" fillId="35" borderId="19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3" fontId="6" fillId="34" borderId="31" xfId="0" applyNumberFormat="1" applyFont="1" applyFill="1" applyBorder="1" applyAlignment="1">
      <alignment horizontal="right"/>
    </xf>
    <xf numFmtId="3" fontId="6" fillId="34" borderId="16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172" fontId="7" fillId="36" borderId="44" xfId="0" applyFont="1" applyFill="1" applyBorder="1" applyAlignment="1">
      <alignment/>
    </xf>
    <xf numFmtId="172" fontId="6" fillId="35" borderId="23" xfId="0" applyFont="1" applyFill="1" applyBorder="1" applyAlignment="1">
      <alignment horizontal="center"/>
    </xf>
    <xf numFmtId="3" fontId="6" fillId="35" borderId="13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3" fontId="6" fillId="33" borderId="17" xfId="0" applyNumberFormat="1" applyFont="1" applyFill="1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3" fontId="7" fillId="34" borderId="44" xfId="0" applyNumberFormat="1" applyFont="1" applyFill="1" applyBorder="1" applyAlignment="1">
      <alignment horizontal="right"/>
    </xf>
    <xf numFmtId="3" fontId="7" fillId="35" borderId="44" xfId="0" applyNumberFormat="1" applyFont="1" applyFill="1" applyBorder="1" applyAlignment="1">
      <alignment horizontal="right"/>
    </xf>
    <xf numFmtId="3" fontId="7" fillId="33" borderId="44" xfId="0" applyNumberFormat="1" applyFont="1" applyFill="1" applyBorder="1" applyAlignment="1">
      <alignment/>
    </xf>
    <xf numFmtId="3" fontId="7" fillId="35" borderId="44" xfId="0" applyNumberFormat="1" applyFont="1" applyFill="1" applyBorder="1" applyAlignment="1">
      <alignment/>
    </xf>
    <xf numFmtId="172" fontId="7" fillId="36" borderId="18" xfId="0" applyFont="1" applyFill="1" applyBorder="1" applyAlignment="1">
      <alignment/>
    </xf>
    <xf numFmtId="3" fontId="6" fillId="34" borderId="31" xfId="0" applyNumberFormat="1" applyFont="1" applyFill="1" applyBorder="1" applyAlignment="1">
      <alignment/>
    </xf>
    <xf numFmtId="3" fontId="6" fillId="33" borderId="31" xfId="0" applyNumberFormat="1" applyFont="1" applyFill="1" applyBorder="1" applyAlignment="1">
      <alignment/>
    </xf>
    <xf numFmtId="172" fontId="0" fillId="36" borderId="16" xfId="0" applyFont="1" applyFill="1" applyBorder="1" applyAlignment="1">
      <alignment/>
    </xf>
    <xf numFmtId="172" fontId="7" fillId="36" borderId="19" xfId="0" applyFont="1" applyFill="1" applyBorder="1" applyAlignment="1">
      <alignment/>
    </xf>
    <xf numFmtId="172" fontId="0" fillId="0" borderId="0" xfId="0" applyFont="1" applyAlignment="1">
      <alignment/>
    </xf>
    <xf numFmtId="3" fontId="7" fillId="34" borderId="21" xfId="0" applyNumberFormat="1" applyFont="1" applyFill="1" applyBorder="1" applyAlignment="1">
      <alignment/>
    </xf>
    <xf numFmtId="3" fontId="7" fillId="35" borderId="21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3" fontId="7" fillId="33" borderId="44" xfId="0" applyNumberFormat="1" applyFont="1" applyFill="1" applyBorder="1" applyAlignment="1">
      <alignment horizontal="right"/>
    </xf>
    <xf numFmtId="172" fontId="8" fillId="35" borderId="17" xfId="0" applyFont="1" applyFill="1" applyBorder="1" applyAlignment="1">
      <alignment horizontal="center"/>
    </xf>
    <xf numFmtId="172" fontId="8" fillId="33" borderId="17" xfId="0" applyFont="1" applyFill="1" applyBorder="1" applyAlignment="1">
      <alignment horizontal="center"/>
    </xf>
    <xf numFmtId="172" fontId="8" fillId="35" borderId="0" xfId="0" applyFont="1" applyFill="1" applyBorder="1" applyAlignment="1">
      <alignment horizontal="center"/>
    </xf>
    <xf numFmtId="172" fontId="8" fillId="35" borderId="0" xfId="0" applyFont="1" applyFill="1" applyBorder="1" applyAlignment="1">
      <alignment/>
    </xf>
    <xf numFmtId="172" fontId="0" fillId="33" borderId="31" xfId="0" applyFont="1" applyFill="1" applyBorder="1" applyAlignment="1">
      <alignment/>
    </xf>
    <xf numFmtId="172" fontId="8" fillId="33" borderId="0" xfId="0" applyFont="1" applyFill="1" applyBorder="1" applyAlignment="1">
      <alignment horizontal="center"/>
    </xf>
    <xf numFmtId="172" fontId="8" fillId="33" borderId="0" xfId="0" applyFont="1" applyFill="1" applyBorder="1" applyAlignment="1">
      <alignment/>
    </xf>
    <xf numFmtId="172" fontId="7" fillId="0" borderId="19" xfId="0" applyFont="1" applyBorder="1" applyAlignment="1">
      <alignment/>
    </xf>
    <xf numFmtId="172" fontId="7" fillId="36" borderId="14" xfId="0" applyFont="1" applyFill="1" applyBorder="1" applyAlignment="1">
      <alignment/>
    </xf>
    <xf numFmtId="172" fontId="72" fillId="33" borderId="31" xfId="0" applyFont="1" applyFill="1" applyBorder="1" applyAlignment="1">
      <alignment/>
    </xf>
    <xf numFmtId="172" fontId="72" fillId="33" borderId="16" xfId="0" applyFont="1" applyFill="1" applyBorder="1" applyAlignment="1">
      <alignment/>
    </xf>
    <xf numFmtId="172" fontId="7" fillId="33" borderId="33" xfId="0" applyFont="1" applyFill="1" applyBorder="1" applyAlignment="1">
      <alignment/>
    </xf>
    <xf numFmtId="172" fontId="7" fillId="34" borderId="19" xfId="0" applyFont="1" applyFill="1" applyBorder="1" applyAlignment="1">
      <alignment/>
    </xf>
    <xf numFmtId="3" fontId="7" fillId="35" borderId="19" xfId="0" applyNumberFormat="1" applyFon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172" fontId="7" fillId="35" borderId="19" xfId="0" applyFont="1" applyFill="1" applyBorder="1" applyAlignment="1">
      <alignment/>
    </xf>
    <xf numFmtId="172" fontId="7" fillId="33" borderId="19" xfId="0" applyFont="1" applyFill="1" applyBorder="1" applyAlignment="1">
      <alignment/>
    </xf>
    <xf numFmtId="172" fontId="6" fillId="34" borderId="28" xfId="0" applyFont="1" applyFill="1" applyBorder="1" applyAlignment="1">
      <alignment/>
    </xf>
    <xf numFmtId="172" fontId="7" fillId="34" borderId="33" xfId="0" applyFont="1" applyFill="1" applyBorder="1" applyAlignment="1">
      <alignment/>
    </xf>
    <xf numFmtId="172" fontId="0" fillId="35" borderId="28" xfId="0" applyFill="1" applyBorder="1" applyAlignment="1">
      <alignment/>
    </xf>
    <xf numFmtId="172" fontId="6" fillId="35" borderId="33" xfId="0" applyFont="1" applyFill="1" applyBorder="1" applyAlignment="1">
      <alignment/>
    </xf>
    <xf numFmtId="172" fontId="6" fillId="35" borderId="28" xfId="0" applyFont="1" applyFill="1" applyBorder="1" applyAlignment="1">
      <alignment/>
    </xf>
    <xf numFmtId="172" fontId="7" fillId="35" borderId="33" xfId="0" applyFont="1" applyFill="1" applyBorder="1" applyAlignment="1">
      <alignment/>
    </xf>
    <xf numFmtId="3" fontId="7" fillId="36" borderId="0" xfId="0" applyNumberFormat="1" applyFont="1" applyFill="1" applyBorder="1" applyAlignment="1">
      <alignment horizontal="right"/>
    </xf>
    <xf numFmtId="3" fontId="6" fillId="36" borderId="0" xfId="0" applyNumberFormat="1" applyFont="1" applyFill="1" applyBorder="1" applyAlignment="1">
      <alignment horizontal="right"/>
    </xf>
    <xf numFmtId="3" fontId="7" fillId="36" borderId="0" xfId="0" applyNumberFormat="1" applyFont="1" applyFill="1" applyBorder="1" applyAlignment="1">
      <alignment/>
    </xf>
    <xf numFmtId="172" fontId="8" fillId="33" borderId="13" xfId="0" applyFont="1" applyFill="1" applyBorder="1" applyAlignment="1">
      <alignment horizontal="center"/>
    </xf>
    <xf numFmtId="3" fontId="7" fillId="33" borderId="13" xfId="0" applyNumberFormat="1" applyFont="1" applyFill="1" applyBorder="1" applyAlignment="1">
      <alignment/>
    </xf>
    <xf numFmtId="172" fontId="8" fillId="33" borderId="13" xfId="0" applyFont="1" applyFill="1" applyBorder="1" applyAlignment="1">
      <alignment/>
    </xf>
    <xf numFmtId="172" fontId="8" fillId="36" borderId="0" xfId="0" applyFont="1" applyFill="1" applyBorder="1" applyAlignment="1">
      <alignment horizontal="center"/>
    </xf>
    <xf numFmtId="3" fontId="6" fillId="36" borderId="11" xfId="0" applyNumberFormat="1" applyFont="1" applyFill="1" applyBorder="1" applyAlignment="1">
      <alignment/>
    </xf>
    <xf numFmtId="172" fontId="8" fillId="35" borderId="13" xfId="0" applyFont="1" applyFill="1" applyBorder="1" applyAlignment="1">
      <alignment horizontal="center"/>
    </xf>
    <xf numFmtId="3" fontId="7" fillId="35" borderId="13" xfId="0" applyNumberFormat="1" applyFont="1" applyFill="1" applyBorder="1" applyAlignment="1">
      <alignment horizontal="right"/>
    </xf>
    <xf numFmtId="172" fontId="8" fillId="35" borderId="13" xfId="0" applyFont="1" applyFill="1" applyBorder="1" applyAlignment="1">
      <alignment/>
    </xf>
    <xf numFmtId="3" fontId="7" fillId="35" borderId="13" xfId="0" applyNumberFormat="1" applyFont="1" applyFill="1" applyBorder="1" applyAlignment="1">
      <alignment/>
    </xf>
    <xf numFmtId="3" fontId="6" fillId="35" borderId="14" xfId="0" applyNumberFormat="1" applyFont="1" applyFill="1" applyBorder="1" applyAlignment="1">
      <alignment/>
    </xf>
    <xf numFmtId="172" fontId="7" fillId="0" borderId="23" xfId="0" applyFont="1" applyBorder="1" applyAlignment="1">
      <alignment/>
    </xf>
    <xf numFmtId="172" fontId="7" fillId="0" borderId="14" xfId="0" applyFont="1" applyBorder="1" applyAlignment="1">
      <alignment/>
    </xf>
    <xf numFmtId="172" fontId="7" fillId="36" borderId="0" xfId="0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6" fillId="35" borderId="11" xfId="0" applyNumberFormat="1" applyFont="1" applyFill="1" applyBorder="1" applyAlignment="1">
      <alignment horizontal="right"/>
    </xf>
    <xf numFmtId="3" fontId="59" fillId="36" borderId="0" xfId="0" applyNumberFormat="1" applyFont="1" applyFill="1" applyBorder="1" applyAlignment="1">
      <alignment horizontal="right"/>
    </xf>
    <xf numFmtId="3" fontId="6" fillId="34" borderId="11" xfId="0" applyNumberFormat="1" applyFont="1" applyFill="1" applyBorder="1" applyAlignment="1">
      <alignment horizontal="right"/>
    </xf>
    <xf numFmtId="172" fontId="7" fillId="36" borderId="28" xfId="0" applyFont="1" applyFill="1" applyBorder="1" applyAlignment="1">
      <alignment/>
    </xf>
    <xf numFmtId="3" fontId="6" fillId="34" borderId="24" xfId="0" applyNumberFormat="1" applyFont="1" applyFill="1" applyBorder="1" applyAlignment="1">
      <alignment horizontal="right"/>
    </xf>
    <xf numFmtId="172" fontId="0" fillId="34" borderId="13" xfId="0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3" xfId="0" applyNumberFormat="1" applyFont="1" applyFill="1" applyBorder="1" applyAlignment="1">
      <alignment/>
    </xf>
    <xf numFmtId="172" fontId="0" fillId="0" borderId="16" xfId="0" applyBorder="1" applyAlignment="1">
      <alignment/>
    </xf>
    <xf numFmtId="3" fontId="6" fillId="36" borderId="13" xfId="0" applyNumberFormat="1" applyFont="1" applyFill="1" applyBorder="1" applyAlignment="1">
      <alignment/>
    </xf>
    <xf numFmtId="3" fontId="6" fillId="33" borderId="2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172" fontId="0" fillId="35" borderId="23" xfId="0" applyFill="1" applyBorder="1" applyAlignment="1">
      <alignment horizontal="center"/>
    </xf>
    <xf numFmtId="3" fontId="6" fillId="35" borderId="13" xfId="0" applyNumberFormat="1" applyFont="1" applyFill="1" applyBorder="1" applyAlignment="1">
      <alignment horizontal="right"/>
    </xf>
    <xf numFmtId="172" fontId="0" fillId="35" borderId="13" xfId="0" applyFill="1" applyBorder="1" applyAlignment="1">
      <alignment horizontal="center"/>
    </xf>
    <xf numFmtId="172" fontId="7" fillId="35" borderId="18" xfId="0" applyFont="1" applyFill="1" applyBorder="1" applyAlignment="1">
      <alignment horizontal="center"/>
    </xf>
    <xf numFmtId="3" fontId="6" fillId="35" borderId="23" xfId="0" applyNumberFormat="1" applyFont="1" applyFill="1" applyBorder="1" applyAlignment="1">
      <alignment horizontal="right"/>
    </xf>
    <xf numFmtId="3" fontId="6" fillId="35" borderId="33" xfId="0" applyNumberFormat="1" applyFont="1" applyFill="1" applyBorder="1" applyAlignment="1">
      <alignment/>
    </xf>
    <xf numFmtId="172" fontId="6" fillId="0" borderId="14" xfId="0" applyFont="1" applyFill="1" applyBorder="1" applyAlignment="1">
      <alignment/>
    </xf>
    <xf numFmtId="1" fontId="34" fillId="34" borderId="75" xfId="0" applyNumberFormat="1" applyFont="1" applyFill="1" applyBorder="1" applyAlignment="1">
      <alignment/>
    </xf>
    <xf numFmtId="3" fontId="6" fillId="36" borderId="0" xfId="0" applyNumberFormat="1" applyFont="1" applyFill="1" applyBorder="1" applyAlignment="1">
      <alignment horizontal="center"/>
    </xf>
    <xf numFmtId="172" fontId="7" fillId="34" borderId="38" xfId="0" applyFont="1" applyFill="1" applyBorder="1" applyAlignment="1">
      <alignment/>
    </xf>
    <xf numFmtId="172" fontId="7" fillId="34" borderId="38" xfId="0" applyFont="1" applyFill="1" applyBorder="1" applyAlignment="1">
      <alignment wrapText="1"/>
    </xf>
    <xf numFmtId="172" fontId="7" fillId="35" borderId="38" xfId="0" applyFont="1" applyFill="1" applyBorder="1" applyAlignment="1">
      <alignment/>
    </xf>
    <xf numFmtId="172" fontId="7" fillId="35" borderId="28" xfId="0" applyFont="1" applyFill="1" applyBorder="1" applyAlignment="1">
      <alignment/>
    </xf>
    <xf numFmtId="172" fontId="7" fillId="34" borderId="28" xfId="0" applyFont="1" applyFill="1" applyBorder="1" applyAlignment="1">
      <alignment horizontal="left"/>
    </xf>
    <xf numFmtId="172" fontId="8" fillId="34" borderId="24" xfId="0" applyFont="1" applyFill="1" applyBorder="1" applyAlignment="1">
      <alignment/>
    </xf>
    <xf numFmtId="172" fontId="8" fillId="35" borderId="24" xfId="0" applyFont="1" applyFill="1" applyBorder="1" applyAlignment="1">
      <alignment/>
    </xf>
    <xf numFmtId="172" fontId="6" fillId="34" borderId="46" xfId="0" applyFont="1" applyFill="1" applyBorder="1" applyAlignment="1">
      <alignment/>
    </xf>
    <xf numFmtId="172" fontId="6" fillId="34" borderId="77" xfId="0" applyFont="1" applyFill="1" applyBorder="1" applyAlignment="1">
      <alignment/>
    </xf>
    <xf numFmtId="172" fontId="6" fillId="35" borderId="20" xfId="0" applyFont="1" applyFill="1" applyBorder="1" applyAlignment="1">
      <alignment/>
    </xf>
    <xf numFmtId="1" fontId="34" fillId="35" borderId="75" xfId="0" applyNumberFormat="1" applyFont="1" applyFill="1" applyBorder="1" applyAlignment="1">
      <alignment/>
    </xf>
    <xf numFmtId="1" fontId="41" fillId="35" borderId="28" xfId="0" applyNumberFormat="1" applyFont="1" applyFill="1" applyBorder="1" applyAlignment="1" applyProtection="1">
      <alignment horizontal="left"/>
      <protection/>
    </xf>
    <xf numFmtId="172" fontId="0" fillId="36" borderId="0" xfId="0" applyFill="1" applyBorder="1" applyAlignment="1">
      <alignment horizontal="center"/>
    </xf>
    <xf numFmtId="172" fontId="7" fillId="35" borderId="37" xfId="0" applyFont="1" applyFill="1" applyBorder="1" applyAlignment="1">
      <alignment horizontal="center"/>
    </xf>
    <xf numFmtId="172" fontId="6" fillId="35" borderId="37" xfId="0" applyFont="1" applyFill="1" applyBorder="1" applyAlignment="1">
      <alignment horizontal="center"/>
    </xf>
    <xf numFmtId="172" fontId="8" fillId="33" borderId="24" xfId="0" applyFont="1" applyFill="1" applyBorder="1" applyAlignment="1">
      <alignment/>
    </xf>
    <xf numFmtId="172" fontId="7" fillId="33" borderId="38" xfId="0" applyFont="1" applyFill="1" applyBorder="1" applyAlignment="1">
      <alignment/>
    </xf>
    <xf numFmtId="172" fontId="6" fillId="37" borderId="67" xfId="0" applyFont="1" applyFill="1" applyBorder="1" applyAlignment="1">
      <alignment horizontal="center"/>
    </xf>
    <xf numFmtId="172" fontId="7" fillId="33" borderId="37" xfId="0" applyFont="1" applyFill="1" applyBorder="1" applyAlignment="1">
      <alignment horizontal="center"/>
    </xf>
    <xf numFmtId="3" fontId="7" fillId="35" borderId="38" xfId="0" applyNumberFormat="1" applyFont="1" applyFill="1" applyBorder="1" applyAlignment="1">
      <alignment horizontal="center"/>
    </xf>
    <xf numFmtId="172" fontId="7" fillId="35" borderId="38" xfId="0" applyFont="1" applyFill="1" applyBorder="1" applyAlignment="1">
      <alignment horizontal="center" wrapText="1"/>
    </xf>
    <xf numFmtId="3" fontId="6" fillId="33" borderId="12" xfId="0" applyNumberFormat="1" applyFont="1" applyFill="1" applyBorder="1" applyAlignment="1">
      <alignment/>
    </xf>
    <xf numFmtId="3" fontId="6" fillId="33" borderId="34" xfId="0" applyNumberFormat="1" applyFont="1" applyFill="1" applyBorder="1" applyAlignment="1">
      <alignment/>
    </xf>
    <xf numFmtId="172" fontId="6" fillId="33" borderId="37" xfId="0" applyFont="1" applyFill="1" applyBorder="1" applyAlignment="1">
      <alignment horizontal="center"/>
    </xf>
    <xf numFmtId="172" fontId="7" fillId="33" borderId="38" xfId="0" applyFont="1" applyFill="1" applyBorder="1" applyAlignment="1">
      <alignment wrapText="1"/>
    </xf>
    <xf numFmtId="1" fontId="73" fillId="33" borderId="29" xfId="0" applyNumberFormat="1" applyFont="1" applyFill="1" applyBorder="1" applyAlignment="1">
      <alignment/>
    </xf>
    <xf numFmtId="1" fontId="41" fillId="33" borderId="28" xfId="0" applyNumberFormat="1" applyFont="1" applyFill="1" applyBorder="1" applyAlignment="1" applyProtection="1">
      <alignment horizontal="left"/>
      <protection/>
    </xf>
    <xf numFmtId="172" fontId="37" fillId="33" borderId="48" xfId="0" applyFont="1" applyFill="1" applyBorder="1" applyAlignment="1">
      <alignment/>
    </xf>
    <xf numFmtId="172" fontId="6" fillId="36" borderId="28" xfId="0" applyFont="1" applyFill="1" applyBorder="1" applyAlignment="1">
      <alignment/>
    </xf>
    <xf numFmtId="172" fontId="6" fillId="36" borderId="29" xfId="0" applyFont="1" applyFill="1" applyBorder="1" applyAlignment="1">
      <alignment/>
    </xf>
    <xf numFmtId="172" fontId="0" fillId="36" borderId="33" xfId="0" applyFont="1" applyFill="1" applyBorder="1" applyAlignment="1">
      <alignment/>
    </xf>
    <xf numFmtId="3" fontId="6" fillId="0" borderId="28" xfId="0" applyNumberFormat="1" applyFont="1" applyBorder="1" applyAlignment="1">
      <alignment horizontal="right"/>
    </xf>
    <xf numFmtId="3" fontId="6" fillId="0" borderId="44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172" fontId="7" fillId="0" borderId="0" xfId="0" applyFont="1" applyFill="1" applyBorder="1" applyAlignment="1">
      <alignment horizontal="center"/>
    </xf>
    <xf numFmtId="3" fontId="6" fillId="0" borderId="16" xfId="0" applyNumberFormat="1" applyFont="1" applyBorder="1" applyAlignment="1">
      <alignment/>
    </xf>
    <xf numFmtId="172" fontId="7" fillId="33" borderId="72" xfId="0" applyFont="1" applyFill="1" applyBorder="1" applyAlignment="1">
      <alignment horizontal="center"/>
    </xf>
    <xf numFmtId="3" fontId="6" fillId="0" borderId="19" xfId="0" applyNumberFormat="1" applyFont="1" applyBorder="1" applyAlignment="1">
      <alignment horizontal="right"/>
    </xf>
    <xf numFmtId="172" fontId="7" fillId="36" borderId="29" xfId="0" applyFont="1" applyFill="1" applyBorder="1" applyAlignment="1">
      <alignment/>
    </xf>
    <xf numFmtId="3" fontId="73" fillId="35" borderId="29" xfId="0" applyNumberFormat="1" applyFont="1" applyFill="1" applyBorder="1" applyAlignment="1">
      <alignment/>
    </xf>
    <xf numFmtId="3" fontId="41" fillId="35" borderId="28" xfId="0" applyNumberFormat="1" applyFont="1" applyFill="1" applyBorder="1" applyAlignment="1">
      <alignment/>
    </xf>
    <xf numFmtId="3" fontId="73" fillId="34" borderId="29" xfId="0" applyNumberFormat="1" applyFont="1" applyFill="1" applyBorder="1" applyAlignment="1">
      <alignment/>
    </xf>
    <xf numFmtId="3" fontId="41" fillId="34" borderId="28" xfId="0" applyNumberFormat="1" applyFont="1" applyFill="1" applyBorder="1" applyAlignment="1">
      <alignment/>
    </xf>
    <xf numFmtId="1" fontId="41" fillId="34" borderId="28" xfId="0" applyNumberFormat="1" applyFont="1" applyFill="1" applyBorder="1" applyAlignment="1" applyProtection="1">
      <alignment horizontal="left"/>
      <protection/>
    </xf>
    <xf numFmtId="1" fontId="74" fillId="0" borderId="0" xfId="0" applyNumberFormat="1" applyFont="1" applyAlignment="1">
      <alignment/>
    </xf>
    <xf numFmtId="4" fontId="9" fillId="35" borderId="0" xfId="0" applyNumberFormat="1" applyFont="1" applyFill="1" applyBorder="1" applyAlignment="1">
      <alignment horizontal="right"/>
    </xf>
    <xf numFmtId="3" fontId="9" fillId="35" borderId="0" xfId="0" applyNumberFormat="1" applyFont="1" applyFill="1" applyBorder="1" applyAlignment="1">
      <alignment horizontal="center"/>
    </xf>
    <xf numFmtId="3" fontId="37" fillId="35" borderId="0" xfId="0" applyNumberFormat="1" applyFont="1" applyFill="1" applyBorder="1" applyAlignment="1" applyProtection="1">
      <alignment horizontal="center"/>
      <protection/>
    </xf>
    <xf numFmtId="1" fontId="34" fillId="33" borderId="0" xfId="0" applyNumberFormat="1" applyFont="1" applyFill="1" applyBorder="1" applyAlignment="1" applyProtection="1">
      <alignment horizontal="center"/>
      <protection/>
    </xf>
    <xf numFmtId="172" fontId="6" fillId="0" borderId="17" xfId="0" applyFont="1" applyBorder="1" applyAlignment="1">
      <alignment/>
    </xf>
    <xf numFmtId="172" fontId="0" fillId="36" borderId="24" xfId="0" applyFont="1" applyFill="1" applyBorder="1" applyAlignment="1">
      <alignment/>
    </xf>
    <xf numFmtId="172" fontId="0" fillId="36" borderId="10" xfId="0" applyFont="1" applyFill="1" applyBorder="1" applyAlignment="1">
      <alignment/>
    </xf>
    <xf numFmtId="172" fontId="0" fillId="36" borderId="11" xfId="0" applyFont="1" applyFill="1" applyBorder="1" applyAlignment="1">
      <alignment/>
    </xf>
    <xf numFmtId="3" fontId="37" fillId="34" borderId="24" xfId="55" applyNumberFormat="1" applyFont="1" applyFill="1" applyBorder="1" applyAlignment="1">
      <alignment/>
    </xf>
    <xf numFmtId="1" fontId="37" fillId="34" borderId="23" xfId="0" applyNumberFormat="1" applyFont="1" applyFill="1" applyBorder="1" applyAlignment="1">
      <alignment/>
    </xf>
    <xf numFmtId="3" fontId="37" fillId="34" borderId="31" xfId="0" applyNumberFormat="1" applyFont="1" applyFill="1" applyBorder="1" applyAlignment="1" applyProtection="1">
      <alignment horizontal="left"/>
      <protection/>
    </xf>
    <xf numFmtId="1" fontId="37" fillId="34" borderId="14" xfId="0" applyNumberFormat="1" applyFont="1" applyFill="1" applyBorder="1" applyAlignment="1">
      <alignment/>
    </xf>
    <xf numFmtId="3" fontId="37" fillId="34" borderId="11" xfId="55" applyNumberFormat="1" applyFont="1" applyFill="1" applyBorder="1" applyAlignment="1">
      <alignment/>
    </xf>
    <xf numFmtId="1" fontId="13" fillId="33" borderId="33" xfId="0" applyNumberFormat="1" applyFont="1" applyFill="1" applyBorder="1" applyAlignment="1" applyProtection="1">
      <alignment horizontal="left"/>
      <protection/>
    </xf>
    <xf numFmtId="172" fontId="7" fillId="0" borderId="60" xfId="0" applyFont="1" applyBorder="1" applyAlignment="1">
      <alignment horizontal="center"/>
    </xf>
    <xf numFmtId="172" fontId="7" fillId="0" borderId="79" xfId="0" applyFont="1" applyBorder="1" applyAlignment="1">
      <alignment horizontal="center"/>
    </xf>
    <xf numFmtId="172" fontId="7" fillId="0" borderId="41" xfId="0" applyFont="1" applyBorder="1" applyAlignment="1">
      <alignment horizontal="center"/>
    </xf>
    <xf numFmtId="172" fontId="7" fillId="0" borderId="43" xfId="0" applyFont="1" applyBorder="1" applyAlignment="1">
      <alignment horizontal="center"/>
    </xf>
    <xf numFmtId="172" fontId="8" fillId="0" borderId="0" xfId="0" applyFont="1" applyFill="1" applyBorder="1" applyAlignment="1">
      <alignment/>
    </xf>
    <xf numFmtId="172" fontId="7" fillId="0" borderId="36" xfId="0" applyFont="1" applyFill="1" applyBorder="1" applyAlignment="1">
      <alignment/>
    </xf>
    <xf numFmtId="172" fontId="7" fillId="0" borderId="38" xfId="0" applyFont="1" applyFill="1" applyBorder="1" applyAlignment="1">
      <alignment/>
    </xf>
    <xf numFmtId="172" fontId="7" fillId="0" borderId="12" xfId="0" applyFont="1" applyFill="1" applyBorder="1" applyAlignment="1">
      <alignment/>
    </xf>
    <xf numFmtId="172" fontId="7" fillId="0" borderId="39" xfId="0" applyFont="1" applyFill="1" applyBorder="1" applyAlignment="1">
      <alignment/>
    </xf>
    <xf numFmtId="172" fontId="7" fillId="33" borderId="28" xfId="0" applyFont="1" applyFill="1" applyBorder="1" applyAlignment="1">
      <alignment/>
    </xf>
    <xf numFmtId="172" fontId="41" fillId="0" borderId="0" xfId="0" applyFont="1" applyFill="1" applyBorder="1" applyAlignment="1">
      <alignment/>
    </xf>
    <xf numFmtId="172" fontId="39" fillId="0" borderId="0" xfId="0" applyFont="1" applyFill="1" applyBorder="1" applyAlignment="1">
      <alignment/>
    </xf>
    <xf numFmtId="172" fontId="53" fillId="0" borderId="0" xfId="0" applyFont="1" applyFill="1" applyBorder="1" applyAlignment="1">
      <alignment/>
    </xf>
    <xf numFmtId="172" fontId="7" fillId="35" borderId="17" xfId="0" applyFont="1" applyFill="1" applyBorder="1" applyAlignment="1">
      <alignment horizontal="center"/>
    </xf>
    <xf numFmtId="172" fontId="0" fillId="36" borderId="78" xfId="0" applyFill="1" applyBorder="1" applyAlignment="1">
      <alignment/>
    </xf>
    <xf numFmtId="172" fontId="7" fillId="34" borderId="20" xfId="0" applyFont="1" applyFill="1" applyBorder="1" applyAlignment="1">
      <alignment horizontal="center"/>
    </xf>
    <xf numFmtId="172" fontId="7" fillId="34" borderId="21" xfId="0" applyFont="1" applyFill="1" applyBorder="1" applyAlignment="1">
      <alignment horizontal="center"/>
    </xf>
    <xf numFmtId="172" fontId="7" fillId="0" borderId="17" xfId="0" applyFont="1" applyFill="1" applyBorder="1" applyAlignment="1">
      <alignment horizontal="center"/>
    </xf>
    <xf numFmtId="172" fontId="7" fillId="35" borderId="21" xfId="0" applyFont="1" applyFill="1" applyBorder="1" applyAlignment="1">
      <alignment horizontal="center"/>
    </xf>
    <xf numFmtId="172" fontId="7" fillId="33" borderId="20" xfId="0" applyFont="1" applyFill="1" applyBorder="1" applyAlignment="1">
      <alignment horizontal="center"/>
    </xf>
    <xf numFmtId="172" fontId="7" fillId="33" borderId="21" xfId="0" applyFont="1" applyFill="1" applyBorder="1" applyAlignment="1">
      <alignment horizontal="center"/>
    </xf>
    <xf numFmtId="172" fontId="7" fillId="33" borderId="65" xfId="0" applyFont="1" applyFill="1" applyBorder="1" applyAlignment="1">
      <alignment horizontal="center"/>
    </xf>
    <xf numFmtId="172" fontId="7" fillId="33" borderId="64" xfId="0" applyFont="1" applyFill="1" applyBorder="1" applyAlignment="1">
      <alignment horizontal="center"/>
    </xf>
    <xf numFmtId="172" fontId="7" fillId="35" borderId="64" xfId="0" applyFont="1" applyFill="1" applyBorder="1" applyAlignment="1">
      <alignment horizontal="center"/>
    </xf>
    <xf numFmtId="172" fontId="7" fillId="35" borderId="65" xfId="0" applyFont="1" applyFill="1" applyBorder="1" applyAlignment="1">
      <alignment horizontal="center"/>
    </xf>
    <xf numFmtId="172" fontId="7" fillId="35" borderId="72" xfId="0" applyFont="1" applyFill="1" applyBorder="1" applyAlignment="1">
      <alignment horizontal="center"/>
    </xf>
    <xf numFmtId="172" fontId="7" fillId="34" borderId="65" xfId="0" applyFont="1" applyFill="1" applyBorder="1" applyAlignment="1">
      <alignment horizontal="center"/>
    </xf>
    <xf numFmtId="172" fontId="7" fillId="34" borderId="72" xfId="0" applyFont="1" applyFill="1" applyBorder="1" applyAlignment="1">
      <alignment horizontal="center"/>
    </xf>
    <xf numFmtId="172" fontId="7" fillId="34" borderId="64" xfId="0" applyFont="1" applyFill="1" applyBorder="1" applyAlignment="1">
      <alignment horizontal="center"/>
    </xf>
    <xf numFmtId="172" fontId="41" fillId="36" borderId="14" xfId="0" applyFont="1" applyFill="1" applyBorder="1" applyAlignment="1">
      <alignment/>
    </xf>
    <xf numFmtId="172" fontId="7" fillId="36" borderId="16" xfId="0" applyFont="1" applyFill="1" applyBorder="1" applyAlignment="1">
      <alignment/>
    </xf>
    <xf numFmtId="172" fontId="41" fillId="36" borderId="16" xfId="0" applyFont="1" applyFill="1" applyBorder="1" applyAlignment="1">
      <alignment/>
    </xf>
    <xf numFmtId="172" fontId="7" fillId="34" borderId="19" xfId="0" applyFont="1" applyFill="1" applyBorder="1" applyAlignment="1">
      <alignment horizontal="center"/>
    </xf>
    <xf numFmtId="172" fontId="0" fillId="0" borderId="18" xfId="0" applyBorder="1" applyAlignment="1">
      <alignment horizontal="center"/>
    </xf>
    <xf numFmtId="172" fontId="6" fillId="0" borderId="19" xfId="0" applyFont="1" applyBorder="1" applyAlignment="1">
      <alignment horizontal="center"/>
    </xf>
    <xf numFmtId="172" fontId="6" fillId="36" borderId="58" xfId="0" applyFont="1" applyFill="1" applyBorder="1" applyAlignment="1">
      <alignment/>
    </xf>
    <xf numFmtId="172" fontId="0" fillId="36" borderId="28" xfId="0" applyFill="1" applyBorder="1" applyAlignment="1">
      <alignment/>
    </xf>
    <xf numFmtId="172" fontId="0" fillId="36" borderId="22" xfId="0" applyFill="1" applyBorder="1" applyAlignment="1">
      <alignment/>
    </xf>
    <xf numFmtId="172" fontId="0" fillId="36" borderId="58" xfId="0" applyFill="1" applyBorder="1" applyAlignment="1">
      <alignment/>
    </xf>
    <xf numFmtId="172" fontId="6" fillId="36" borderId="33" xfId="0" applyFont="1" applyFill="1" applyBorder="1" applyAlignment="1">
      <alignment/>
    </xf>
    <xf numFmtId="172" fontId="0" fillId="0" borderId="17" xfId="0" applyBorder="1" applyAlignment="1">
      <alignment/>
    </xf>
    <xf numFmtId="172" fontId="6" fillId="36" borderId="32" xfId="0" applyFont="1" applyFill="1" applyBorder="1" applyAlignment="1">
      <alignment/>
    </xf>
    <xf numFmtId="172" fontId="0" fillId="0" borderId="17" xfId="0" applyBorder="1" applyAlignment="1">
      <alignment horizontal="center"/>
    </xf>
    <xf numFmtId="1" fontId="34" fillId="34" borderId="23" xfId="0" applyNumberFormat="1" applyFont="1" applyFill="1" applyBorder="1" applyAlignment="1" applyProtection="1">
      <alignment horizontal="right"/>
      <protection/>
    </xf>
    <xf numFmtId="1" fontId="34" fillId="34" borderId="31" xfId="0" applyNumberFormat="1" applyFont="1" applyFill="1" applyBorder="1" applyAlignment="1" applyProtection="1">
      <alignment horizontal="right"/>
      <protection/>
    </xf>
    <xf numFmtId="1" fontId="34" fillId="34" borderId="28" xfId="0" applyNumberFormat="1" applyFont="1" applyFill="1" applyBorder="1" applyAlignment="1" applyProtection="1">
      <alignment horizontal="right"/>
      <protection/>
    </xf>
    <xf numFmtId="1" fontId="34" fillId="34" borderId="29" xfId="0" applyNumberFormat="1" applyFont="1" applyFill="1" applyBorder="1" applyAlignment="1" applyProtection="1">
      <alignment horizontal="right"/>
      <protection/>
    </xf>
    <xf numFmtId="1" fontId="34" fillId="34" borderId="50" xfId="0" applyNumberFormat="1" applyFont="1" applyFill="1" applyBorder="1" applyAlignment="1" applyProtection="1">
      <alignment horizontal="right"/>
      <protection/>
    </xf>
    <xf numFmtId="1" fontId="34" fillId="34" borderId="68" xfId="0" applyNumberFormat="1" applyFont="1" applyFill="1" applyBorder="1" applyAlignment="1" applyProtection="1">
      <alignment horizontal="right"/>
      <protection/>
    </xf>
    <xf numFmtId="3" fontId="34" fillId="34" borderId="41" xfId="0" applyNumberFormat="1" applyFont="1" applyFill="1" applyBorder="1" applyAlignment="1" applyProtection="1">
      <alignment horizontal="right"/>
      <protection/>
    </xf>
    <xf numFmtId="1" fontId="34" fillId="35" borderId="23" xfId="0" applyNumberFormat="1" applyFont="1" applyFill="1" applyBorder="1" applyAlignment="1" applyProtection="1">
      <alignment horizontal="right"/>
      <protection/>
    </xf>
    <xf numFmtId="1" fontId="34" fillId="35" borderId="31" xfId="0" applyNumberFormat="1" applyFont="1" applyFill="1" applyBorder="1" applyAlignment="1" applyProtection="1">
      <alignment horizontal="right"/>
      <protection/>
    </xf>
    <xf numFmtId="1" fontId="34" fillId="35" borderId="50" xfId="0" applyNumberFormat="1" applyFont="1" applyFill="1" applyBorder="1" applyAlignment="1" applyProtection="1">
      <alignment horizontal="right"/>
      <protection/>
    </xf>
    <xf numFmtId="1" fontId="34" fillId="35" borderId="43" xfId="0" applyNumberFormat="1" applyFont="1" applyFill="1" applyBorder="1" applyAlignment="1" applyProtection="1">
      <alignment horizontal="right"/>
      <protection/>
    </xf>
    <xf numFmtId="1" fontId="34" fillId="35" borderId="68" xfId="0" applyNumberFormat="1" applyFont="1" applyFill="1" applyBorder="1" applyAlignment="1" applyProtection="1">
      <alignment horizontal="right"/>
      <protection/>
    </xf>
    <xf numFmtId="172" fontId="7" fillId="0" borderId="10" xfId="0" applyFont="1" applyFill="1" applyBorder="1" applyAlignment="1">
      <alignment/>
    </xf>
    <xf numFmtId="172" fontId="8" fillId="34" borderId="33" xfId="0" applyFont="1" applyFill="1" applyBorder="1" applyAlignment="1">
      <alignment/>
    </xf>
    <xf numFmtId="172" fontId="8" fillId="35" borderId="33" xfId="0" applyFont="1" applyFill="1" applyBorder="1" applyAlignment="1">
      <alignment/>
    </xf>
    <xf numFmtId="172" fontId="8" fillId="33" borderId="33" xfId="0" applyFont="1" applyFill="1" applyBorder="1" applyAlignment="1">
      <alignment/>
    </xf>
    <xf numFmtId="3" fontId="34" fillId="34" borderId="28" xfId="0" applyNumberFormat="1" applyFont="1" applyFill="1" applyBorder="1" applyAlignment="1">
      <alignment/>
    </xf>
    <xf numFmtId="3" fontId="34" fillId="34" borderId="29" xfId="0" applyNumberFormat="1" applyFont="1" applyFill="1" applyBorder="1" applyAlignment="1">
      <alignment/>
    </xf>
    <xf numFmtId="2" fontId="6" fillId="0" borderId="80" xfId="0" applyNumberFormat="1" applyFont="1" applyFill="1" applyBorder="1" applyAlignment="1">
      <alignment/>
    </xf>
    <xf numFmtId="172" fontId="6" fillId="33" borderId="44" xfId="0" applyFont="1" applyFill="1" applyBorder="1" applyAlignment="1">
      <alignment/>
    </xf>
    <xf numFmtId="172" fontId="6" fillId="33" borderId="19" xfId="0" applyFont="1" applyFill="1" applyBorder="1" applyAlignment="1">
      <alignment/>
    </xf>
    <xf numFmtId="172" fontId="6" fillId="34" borderId="27" xfId="0" applyFont="1" applyFill="1" applyBorder="1" applyAlignment="1">
      <alignment wrapText="1"/>
    </xf>
    <xf numFmtId="172" fontId="0" fillId="33" borderId="19" xfId="0" applyFill="1" applyBorder="1" applyAlignment="1">
      <alignment/>
    </xf>
    <xf numFmtId="172" fontId="6" fillId="34" borderId="25" xfId="0" applyFont="1" applyFill="1" applyBorder="1" applyAlignment="1">
      <alignment/>
    </xf>
    <xf numFmtId="172" fontId="6" fillId="35" borderId="35" xfId="0" applyFont="1" applyFill="1" applyBorder="1" applyAlignment="1">
      <alignment/>
    </xf>
    <xf numFmtId="3" fontId="6" fillId="35" borderId="76" xfId="0" applyNumberFormat="1" applyFont="1" applyFill="1" applyBorder="1" applyAlignment="1">
      <alignment/>
    </xf>
    <xf numFmtId="172" fontId="6" fillId="35" borderId="17" xfId="0" applyFont="1" applyFill="1" applyBorder="1" applyAlignment="1">
      <alignment horizontal="left"/>
    </xf>
    <xf numFmtId="172" fontId="6" fillId="35" borderId="18" xfId="0" applyFont="1" applyFill="1" applyBorder="1" applyAlignment="1">
      <alignment horizontal="left"/>
    </xf>
    <xf numFmtId="172" fontId="6" fillId="35" borderId="19" xfId="0" applyFont="1" applyFill="1" applyBorder="1" applyAlignment="1">
      <alignment horizontal="left"/>
    </xf>
    <xf numFmtId="172" fontId="6" fillId="33" borderId="17" xfId="0" applyFont="1" applyFill="1" applyBorder="1" applyAlignment="1">
      <alignment horizontal="left"/>
    </xf>
    <xf numFmtId="172" fontId="6" fillId="33" borderId="18" xfId="0" applyFont="1" applyFill="1" applyBorder="1" applyAlignment="1">
      <alignment horizontal="left"/>
    </xf>
    <xf numFmtId="172" fontId="6" fillId="33" borderId="19" xfId="0" applyFont="1" applyFill="1" applyBorder="1" applyAlignment="1">
      <alignment horizontal="left"/>
    </xf>
    <xf numFmtId="172" fontId="6" fillId="34" borderId="17" xfId="0" applyFont="1" applyFill="1" applyBorder="1" applyAlignment="1">
      <alignment horizontal="left"/>
    </xf>
    <xf numFmtId="172" fontId="6" fillId="34" borderId="18" xfId="0" applyFont="1" applyFill="1" applyBorder="1" applyAlignment="1">
      <alignment horizontal="left"/>
    </xf>
    <xf numFmtId="172" fontId="6" fillId="34" borderId="19" xfId="0" applyFont="1" applyFill="1" applyBorder="1" applyAlignment="1">
      <alignment horizontal="left"/>
    </xf>
    <xf numFmtId="3" fontId="6" fillId="34" borderId="17" xfId="0" applyNumberFormat="1" applyFont="1" applyFill="1" applyBorder="1" applyAlignment="1">
      <alignment horizontal="left"/>
    </xf>
    <xf numFmtId="2" fontId="6" fillId="34" borderId="18" xfId="0" applyNumberFormat="1" applyFont="1" applyFill="1" applyBorder="1" applyAlignment="1">
      <alignment horizontal="left"/>
    </xf>
    <xf numFmtId="3" fontId="6" fillId="34" borderId="19" xfId="0" applyNumberFormat="1" applyFont="1" applyFill="1" applyBorder="1" applyAlignment="1">
      <alignment horizontal="left"/>
    </xf>
    <xf numFmtId="172" fontId="6" fillId="34" borderId="44" xfId="0" applyFont="1" applyFill="1" applyBorder="1" applyAlignment="1">
      <alignment/>
    </xf>
    <xf numFmtId="172" fontId="0" fillId="34" borderId="19" xfId="0" applyFill="1" applyBorder="1" applyAlignment="1">
      <alignment/>
    </xf>
    <xf numFmtId="2" fontId="6" fillId="0" borderId="66" xfId="0" applyNumberFormat="1" applyFont="1" applyFill="1" applyBorder="1" applyAlignment="1">
      <alignment/>
    </xf>
    <xf numFmtId="3" fontId="6" fillId="35" borderId="17" xfId="0" applyNumberFormat="1" applyFont="1" applyFill="1" applyBorder="1" applyAlignment="1">
      <alignment horizontal="left"/>
    </xf>
    <xf numFmtId="2" fontId="6" fillId="35" borderId="18" xfId="0" applyNumberFormat="1" applyFont="1" applyFill="1" applyBorder="1" applyAlignment="1">
      <alignment horizontal="left"/>
    </xf>
    <xf numFmtId="3" fontId="6" fillId="35" borderId="19" xfId="0" applyNumberFormat="1" applyFont="1" applyFill="1" applyBorder="1" applyAlignment="1">
      <alignment horizontal="left"/>
    </xf>
    <xf numFmtId="172" fontId="0" fillId="35" borderId="33" xfId="0" applyFill="1" applyBorder="1" applyAlignment="1">
      <alignment horizontal="center"/>
    </xf>
    <xf numFmtId="172" fontId="0" fillId="35" borderId="44" xfId="0" applyFill="1" applyBorder="1" applyAlignment="1">
      <alignment horizontal="center"/>
    </xf>
    <xf numFmtId="172" fontId="6" fillId="35" borderId="27" xfId="0" applyFont="1" applyFill="1" applyBorder="1" applyAlignment="1">
      <alignment wrapText="1"/>
    </xf>
    <xf numFmtId="172" fontId="6" fillId="35" borderId="33" xfId="0" applyFont="1" applyFill="1" applyBorder="1" applyAlignment="1">
      <alignment wrapText="1"/>
    </xf>
    <xf numFmtId="172" fontId="6" fillId="35" borderId="38" xfId="0" applyFont="1" applyFill="1" applyBorder="1" applyAlignment="1">
      <alignment wrapText="1"/>
    </xf>
    <xf numFmtId="172" fontId="6" fillId="35" borderId="44" xfId="0" applyFont="1" applyFill="1" applyBorder="1" applyAlignment="1">
      <alignment/>
    </xf>
    <xf numFmtId="172" fontId="6" fillId="35" borderId="19" xfId="0" applyFont="1" applyFill="1" applyBorder="1" applyAlignment="1">
      <alignment/>
    </xf>
    <xf numFmtId="172" fontId="0" fillId="35" borderId="19" xfId="0" applyFill="1" applyBorder="1" applyAlignment="1">
      <alignment/>
    </xf>
    <xf numFmtId="172" fontId="6" fillId="33" borderId="24" xfId="0" applyFont="1" applyFill="1" applyBorder="1" applyAlignment="1">
      <alignment/>
    </xf>
    <xf numFmtId="172" fontId="6" fillId="33" borderId="36" xfId="0" applyFont="1" applyFill="1" applyBorder="1" applyAlignment="1">
      <alignment wrapText="1"/>
    </xf>
    <xf numFmtId="172" fontId="6" fillId="33" borderId="37" xfId="0" applyFont="1" applyFill="1" applyBorder="1" applyAlignment="1">
      <alignment wrapText="1"/>
    </xf>
    <xf numFmtId="172" fontId="6" fillId="33" borderId="38" xfId="0" applyFont="1" applyFill="1" applyBorder="1" applyAlignment="1">
      <alignment/>
    </xf>
    <xf numFmtId="3" fontId="6" fillId="33" borderId="67" xfId="0" applyNumberFormat="1" applyFont="1" applyFill="1" applyBorder="1" applyAlignment="1">
      <alignment/>
    </xf>
    <xf numFmtId="3" fontId="6" fillId="33" borderId="70" xfId="0" applyNumberFormat="1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3" fontId="6" fillId="33" borderId="27" xfId="0" applyNumberFormat="1" applyFont="1" applyFill="1" applyBorder="1" applyAlignment="1">
      <alignment/>
    </xf>
    <xf numFmtId="172" fontId="6" fillId="33" borderId="35" xfId="0" applyFont="1" applyFill="1" applyBorder="1" applyAlignment="1">
      <alignment/>
    </xf>
    <xf numFmtId="3" fontId="6" fillId="33" borderId="76" xfId="0" applyNumberFormat="1" applyFont="1" applyFill="1" applyBorder="1" applyAlignment="1">
      <alignment/>
    </xf>
    <xf numFmtId="172" fontId="0" fillId="33" borderId="33" xfId="0" applyFill="1" applyBorder="1" applyAlignment="1">
      <alignment horizontal="center"/>
    </xf>
    <xf numFmtId="172" fontId="0" fillId="33" borderId="66" xfId="0" applyFill="1" applyBorder="1" applyAlignment="1">
      <alignment horizontal="center"/>
    </xf>
    <xf numFmtId="3" fontId="6" fillId="33" borderId="17" xfId="0" applyNumberFormat="1" applyFont="1" applyFill="1" applyBorder="1" applyAlignment="1">
      <alignment horizontal="left"/>
    </xf>
    <xf numFmtId="2" fontId="6" fillId="33" borderId="18" xfId="0" applyNumberFormat="1" applyFont="1" applyFill="1" applyBorder="1" applyAlignment="1">
      <alignment horizontal="left"/>
    </xf>
    <xf numFmtId="3" fontId="6" fillId="33" borderId="19" xfId="0" applyNumberFormat="1" applyFont="1" applyFill="1" applyBorder="1" applyAlignment="1">
      <alignment horizontal="left"/>
    </xf>
    <xf numFmtId="172" fontId="6" fillId="33" borderId="28" xfId="0" applyFont="1" applyFill="1" applyBorder="1" applyAlignment="1">
      <alignment wrapText="1"/>
    </xf>
    <xf numFmtId="172" fontId="6" fillId="33" borderId="27" xfId="0" applyFont="1" applyFill="1" applyBorder="1" applyAlignment="1">
      <alignment wrapText="1"/>
    </xf>
    <xf numFmtId="172" fontId="6" fillId="33" borderId="33" xfId="0" applyFont="1" applyFill="1" applyBorder="1" applyAlignment="1">
      <alignment wrapText="1"/>
    </xf>
    <xf numFmtId="172" fontId="6" fillId="33" borderId="38" xfId="0" applyFont="1" applyFill="1" applyBorder="1" applyAlignment="1">
      <alignment wrapText="1"/>
    </xf>
    <xf numFmtId="172" fontId="6" fillId="33" borderId="25" xfId="0" applyFont="1" applyFill="1" applyBorder="1" applyAlignment="1">
      <alignment/>
    </xf>
    <xf numFmtId="172" fontId="67" fillId="36" borderId="13" xfId="0" applyFont="1" applyFill="1" applyBorder="1" applyAlignment="1">
      <alignment/>
    </xf>
    <xf numFmtId="172" fontId="6" fillId="36" borderId="17" xfId="0" applyFont="1" applyFill="1" applyBorder="1" applyAlignment="1">
      <alignment horizontal="center"/>
    </xf>
    <xf numFmtId="172" fontId="6" fillId="36" borderId="18" xfId="0" applyFont="1" applyFill="1" applyBorder="1" applyAlignment="1">
      <alignment horizontal="center"/>
    </xf>
    <xf numFmtId="3" fontId="6" fillId="34" borderId="70" xfId="0" applyNumberFormat="1" applyFont="1" applyFill="1" applyBorder="1" applyAlignment="1">
      <alignment horizontal="center"/>
    </xf>
    <xf numFmtId="3" fontId="6" fillId="35" borderId="70" xfId="0" applyNumberFormat="1" applyFont="1" applyFill="1" applyBorder="1" applyAlignment="1">
      <alignment horizontal="center"/>
    </xf>
    <xf numFmtId="3" fontId="6" fillId="33" borderId="70" xfId="0" applyNumberFormat="1" applyFont="1" applyFill="1" applyBorder="1" applyAlignment="1">
      <alignment horizontal="center"/>
    </xf>
    <xf numFmtId="172" fontId="6" fillId="34" borderId="28" xfId="0" applyFont="1" applyFill="1" applyBorder="1" applyAlignment="1">
      <alignment wrapText="1"/>
    </xf>
    <xf numFmtId="172" fontId="6" fillId="34" borderId="33" xfId="0" applyFont="1" applyFill="1" applyBorder="1" applyAlignment="1">
      <alignment wrapText="1"/>
    </xf>
    <xf numFmtId="172" fontId="6" fillId="34" borderId="38" xfId="0" applyFont="1" applyFill="1" applyBorder="1" applyAlignment="1">
      <alignment wrapText="1"/>
    </xf>
    <xf numFmtId="172" fontId="9" fillId="34" borderId="23" xfId="0" applyFont="1" applyFill="1" applyBorder="1" applyAlignment="1">
      <alignment/>
    </xf>
    <xf numFmtId="172" fontId="9" fillId="34" borderId="13" xfId="0" applyFont="1" applyFill="1" applyBorder="1" applyAlignment="1">
      <alignment/>
    </xf>
    <xf numFmtId="172" fontId="9" fillId="34" borderId="14" xfId="0" applyFont="1" applyFill="1" applyBorder="1" applyAlignment="1">
      <alignment/>
    </xf>
    <xf numFmtId="3" fontId="6" fillId="34" borderId="65" xfId="0" applyNumberFormat="1" applyFont="1" applyFill="1" applyBorder="1" applyAlignment="1">
      <alignment/>
    </xf>
    <xf numFmtId="3" fontId="6" fillId="34" borderId="71" xfId="0" applyNumberFormat="1" applyFont="1" applyFill="1" applyBorder="1" applyAlignment="1">
      <alignment/>
    </xf>
    <xf numFmtId="172" fontId="59" fillId="36" borderId="17" xfId="0" applyFont="1" applyFill="1" applyBorder="1" applyAlignment="1">
      <alignment/>
    </xf>
    <xf numFmtId="172" fontId="59" fillId="36" borderId="18" xfId="0" applyFont="1" applyFill="1" applyBorder="1" applyAlignment="1">
      <alignment/>
    </xf>
    <xf numFmtId="3" fontId="9" fillId="33" borderId="58" xfId="0" applyNumberFormat="1" applyFont="1" applyFill="1" applyBorder="1" applyAlignment="1">
      <alignment/>
    </xf>
    <xf numFmtId="3" fontId="6" fillId="0" borderId="58" xfId="0" applyNumberFormat="1" applyFont="1" applyFill="1" applyBorder="1" applyAlignment="1">
      <alignment/>
    </xf>
    <xf numFmtId="3" fontId="6" fillId="0" borderId="72" xfId="0" applyNumberFormat="1" applyFont="1" applyFill="1" applyBorder="1" applyAlignment="1">
      <alignment/>
    </xf>
    <xf numFmtId="3" fontId="0" fillId="35" borderId="31" xfId="0" applyNumberFormat="1" applyFill="1" applyBorder="1" applyAlignment="1">
      <alignment/>
    </xf>
    <xf numFmtId="3" fontId="9" fillId="35" borderId="64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right"/>
    </xf>
    <xf numFmtId="3" fontId="6" fillId="35" borderId="18" xfId="0" applyNumberFormat="1" applyFont="1" applyFill="1" applyBorder="1" applyAlignment="1">
      <alignment/>
    </xf>
    <xf numFmtId="172" fontId="66" fillId="0" borderId="31" xfId="0" applyFont="1" applyFill="1" applyBorder="1" applyAlignment="1">
      <alignment horizontal="center"/>
    </xf>
    <xf numFmtId="172" fontId="66" fillId="0" borderId="17" xfId="0" applyFont="1" applyFill="1" applyBorder="1" applyAlignment="1">
      <alignment horizontal="center"/>
    </xf>
    <xf numFmtId="172" fontId="66" fillId="0" borderId="24" xfId="0" applyFont="1" applyFill="1" applyBorder="1" applyAlignment="1">
      <alignment horizontal="center"/>
    </xf>
    <xf numFmtId="3" fontId="6" fillId="0" borderId="40" xfId="0" applyNumberFormat="1" applyFont="1" applyFill="1" applyBorder="1" applyAlignment="1">
      <alignment horizontal="right"/>
    </xf>
    <xf numFmtId="3" fontId="6" fillId="0" borderId="42" xfId="0" applyNumberFormat="1" applyFont="1" applyFill="1" applyBorder="1" applyAlignment="1">
      <alignment horizontal="right"/>
    </xf>
    <xf numFmtId="172" fontId="6" fillId="34" borderId="17" xfId="0" applyFont="1" applyFill="1" applyBorder="1" applyAlignment="1">
      <alignment horizontal="center"/>
    </xf>
    <xf numFmtId="3" fontId="6" fillId="34" borderId="19" xfId="0" applyNumberFormat="1" applyFont="1" applyFill="1" applyBorder="1" applyAlignment="1">
      <alignment horizontal="center"/>
    </xf>
    <xf numFmtId="3" fontId="6" fillId="0" borderId="57" xfId="0" applyNumberFormat="1" applyFont="1" applyFill="1" applyBorder="1" applyAlignment="1">
      <alignment horizontal="right"/>
    </xf>
    <xf numFmtId="3" fontId="6" fillId="33" borderId="49" xfId="0" applyNumberFormat="1" applyFont="1" applyFill="1" applyBorder="1" applyAlignment="1">
      <alignment/>
    </xf>
    <xf numFmtId="172" fontId="7" fillId="0" borderId="28" xfId="0" applyFont="1" applyBorder="1" applyAlignment="1">
      <alignment/>
    </xf>
    <xf numFmtId="3" fontId="6" fillId="34" borderId="49" xfId="0" applyNumberFormat="1" applyFont="1" applyFill="1" applyBorder="1" applyAlignment="1">
      <alignment horizontal="right"/>
    </xf>
    <xf numFmtId="4" fontId="6" fillId="0" borderId="72" xfId="0" applyNumberFormat="1" applyFont="1" applyFill="1" applyBorder="1" applyAlignment="1">
      <alignment/>
    </xf>
    <xf numFmtId="4" fontId="6" fillId="0" borderId="71" xfId="0" applyNumberFormat="1" applyFont="1" applyFill="1" applyBorder="1" applyAlignment="1">
      <alignment/>
    </xf>
    <xf numFmtId="172" fontId="0" fillId="0" borderId="21" xfId="0" applyBorder="1" applyAlignment="1">
      <alignment/>
    </xf>
    <xf numFmtId="3" fontId="6" fillId="0" borderId="19" xfId="0" applyNumberFormat="1" applyFont="1" applyFill="1" applyBorder="1" applyAlignment="1">
      <alignment/>
    </xf>
    <xf numFmtId="172" fontId="0" fillId="0" borderId="42" xfId="0" applyFill="1" applyBorder="1" applyAlignment="1">
      <alignment/>
    </xf>
    <xf numFmtId="172" fontId="0" fillId="0" borderId="57" xfId="0" applyFill="1" applyBorder="1" applyAlignment="1">
      <alignment/>
    </xf>
    <xf numFmtId="172" fontId="6" fillId="35" borderId="58" xfId="0" applyFont="1" applyFill="1" applyBorder="1" applyAlignment="1">
      <alignment/>
    </xf>
    <xf numFmtId="172" fontId="6" fillId="35" borderId="72" xfId="0" applyFont="1" applyFill="1" applyBorder="1" applyAlignment="1">
      <alignment/>
    </xf>
    <xf numFmtId="172" fontId="6" fillId="35" borderId="49" xfId="0" applyFont="1" applyFill="1" applyBorder="1" applyAlignment="1">
      <alignment/>
    </xf>
    <xf numFmtId="172" fontId="0" fillId="0" borderId="20" xfId="0" applyFill="1" applyBorder="1" applyAlignment="1">
      <alignment/>
    </xf>
    <xf numFmtId="172" fontId="6" fillId="34" borderId="58" xfId="0" applyFont="1" applyFill="1" applyBorder="1" applyAlignment="1">
      <alignment/>
    </xf>
    <xf numFmtId="172" fontId="6" fillId="34" borderId="72" xfId="0" applyFont="1" applyFill="1" applyBorder="1" applyAlignment="1">
      <alignment/>
    </xf>
    <xf numFmtId="172" fontId="6" fillId="34" borderId="49" xfId="0" applyFont="1" applyFill="1" applyBorder="1" applyAlignment="1">
      <alignment/>
    </xf>
    <xf numFmtId="172" fontId="0" fillId="0" borderId="73" xfId="0" applyFill="1" applyBorder="1" applyAlignment="1">
      <alignment/>
    </xf>
    <xf numFmtId="172" fontId="6" fillId="33" borderId="58" xfId="0" applyFont="1" applyFill="1" applyBorder="1" applyAlignment="1">
      <alignment/>
    </xf>
    <xf numFmtId="172" fontId="6" fillId="33" borderId="72" xfId="0" applyFont="1" applyFill="1" applyBorder="1" applyAlignment="1">
      <alignment/>
    </xf>
    <xf numFmtId="172" fontId="6" fillId="33" borderId="71" xfId="0" applyFont="1" applyFill="1" applyBorder="1" applyAlignment="1">
      <alignment/>
    </xf>
    <xf numFmtId="2" fontId="6" fillId="0" borderId="58" xfId="0" applyNumberFormat="1" applyFont="1" applyFill="1" applyBorder="1" applyAlignment="1">
      <alignment/>
    </xf>
    <xf numFmtId="2" fontId="6" fillId="0" borderId="72" xfId="0" applyNumberFormat="1" applyFont="1" applyFill="1" applyBorder="1" applyAlignment="1">
      <alignment/>
    </xf>
    <xf numFmtId="2" fontId="6" fillId="0" borderId="71" xfId="0" applyNumberFormat="1" applyFont="1" applyFill="1" applyBorder="1" applyAlignment="1">
      <alignment/>
    </xf>
    <xf numFmtId="172" fontId="6" fillId="33" borderId="81" xfId="0" applyFont="1" applyFill="1" applyBorder="1" applyAlignment="1">
      <alignment wrapText="1"/>
    </xf>
    <xf numFmtId="172" fontId="6" fillId="33" borderId="49" xfId="0" applyFont="1" applyFill="1" applyBorder="1" applyAlignment="1">
      <alignment/>
    </xf>
    <xf numFmtId="172" fontId="6" fillId="0" borderId="64" xfId="0" applyFont="1" applyBorder="1" applyAlignment="1">
      <alignment/>
    </xf>
    <xf numFmtId="172" fontId="6" fillId="0" borderId="20" xfId="0" applyFont="1" applyBorder="1" applyAlignment="1">
      <alignment/>
    </xf>
    <xf numFmtId="172" fontId="6" fillId="0" borderId="21" xfId="0" applyFont="1" applyBorder="1" applyAlignment="1">
      <alignment/>
    </xf>
    <xf numFmtId="1" fontId="6" fillId="33" borderId="58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/>
    </xf>
    <xf numFmtId="172" fontId="6" fillId="0" borderId="46" xfId="0" applyFont="1" applyFill="1" applyBorder="1" applyAlignment="1">
      <alignment/>
    </xf>
    <xf numFmtId="172" fontId="6" fillId="34" borderId="71" xfId="0" applyFont="1" applyFill="1" applyBorder="1" applyAlignment="1">
      <alignment/>
    </xf>
    <xf numFmtId="172" fontId="6" fillId="34" borderId="81" xfId="0" applyFont="1" applyFill="1" applyBorder="1" applyAlignment="1">
      <alignment wrapText="1"/>
    </xf>
    <xf numFmtId="1" fontId="6" fillId="34" borderId="58" xfId="0" applyNumberFormat="1" applyFont="1" applyFill="1" applyBorder="1" applyAlignment="1">
      <alignment/>
    </xf>
    <xf numFmtId="1" fontId="6" fillId="34" borderId="11" xfId="0" applyNumberFormat="1" applyFont="1" applyFill="1" applyBorder="1" applyAlignment="1">
      <alignment/>
    </xf>
    <xf numFmtId="172" fontId="6" fillId="35" borderId="71" xfId="0" applyFont="1" applyFill="1" applyBorder="1" applyAlignment="1">
      <alignment/>
    </xf>
    <xf numFmtId="172" fontId="6" fillId="35" borderId="81" xfId="0" applyFont="1" applyFill="1" applyBorder="1" applyAlignment="1">
      <alignment wrapText="1"/>
    </xf>
    <xf numFmtId="1" fontId="6" fillId="35" borderId="58" xfId="0" applyNumberFormat="1" applyFont="1" applyFill="1" applyBorder="1" applyAlignment="1">
      <alignment/>
    </xf>
    <xf numFmtId="1" fontId="6" fillId="35" borderId="11" xfId="0" applyNumberFormat="1" applyFont="1" applyFill="1" applyBorder="1" applyAlignment="1">
      <alignment/>
    </xf>
    <xf numFmtId="1" fontId="13" fillId="34" borderId="23" xfId="0" applyNumberFormat="1" applyFont="1" applyFill="1" applyBorder="1" applyAlignment="1">
      <alignment/>
    </xf>
    <xf numFmtId="1" fontId="34" fillId="34" borderId="79" xfId="0" applyNumberFormat="1" applyFont="1" applyFill="1" applyBorder="1" applyAlignment="1" applyProtection="1">
      <alignment horizontal="right"/>
      <protection/>
    </xf>
    <xf numFmtId="1" fontId="34" fillId="34" borderId="41" xfId="0" applyNumberFormat="1" applyFont="1" applyFill="1" applyBorder="1" applyAlignment="1" applyProtection="1">
      <alignment horizontal="right"/>
      <protection/>
    </xf>
    <xf numFmtId="4" fontId="34" fillId="34" borderId="65" xfId="0" applyNumberFormat="1" applyFont="1" applyFill="1" applyBorder="1" applyAlignment="1" applyProtection="1">
      <alignment horizontal="right"/>
      <protection/>
    </xf>
    <xf numFmtId="172" fontId="15" fillId="34" borderId="14" xfId="0" applyFont="1" applyFill="1" applyBorder="1" applyAlignment="1">
      <alignment/>
    </xf>
    <xf numFmtId="1" fontId="13" fillId="34" borderId="56" xfId="0" applyNumberFormat="1" applyFont="1" applyFill="1" applyBorder="1" applyAlignment="1">
      <alignment/>
    </xf>
    <xf numFmtId="1" fontId="37" fillId="34" borderId="40" xfId="0" applyNumberFormat="1" applyFont="1" applyFill="1" applyBorder="1" applyAlignment="1" applyProtection="1">
      <alignment horizontal="left"/>
      <protection/>
    </xf>
    <xf numFmtId="172" fontId="47" fillId="34" borderId="41" xfId="0" applyFont="1" applyFill="1" applyBorder="1" applyAlignment="1">
      <alignment/>
    </xf>
    <xf numFmtId="1" fontId="37" fillId="34" borderId="41" xfId="0" applyNumberFormat="1" applyFont="1" applyFill="1" applyBorder="1" applyAlignment="1">
      <alignment/>
    </xf>
    <xf numFmtId="9" fontId="37" fillId="34" borderId="41" xfId="48" applyNumberFormat="1" applyFont="1" applyFill="1" applyBorder="1" applyAlignment="1">
      <alignment horizontal="center"/>
    </xf>
    <xf numFmtId="3" fontId="37" fillId="34" borderId="41" xfId="55" applyNumberFormat="1" applyFont="1" applyFill="1" applyBorder="1" applyAlignment="1">
      <alignment/>
    </xf>
    <xf numFmtId="3" fontId="37" fillId="34" borderId="65" xfId="55" applyNumberFormat="1" applyFont="1" applyFill="1" applyBorder="1" applyAlignment="1" applyProtection="1">
      <alignment/>
      <protection/>
    </xf>
    <xf numFmtId="3" fontId="37" fillId="34" borderId="72" xfId="55" applyNumberFormat="1" applyFont="1" applyFill="1" applyBorder="1" applyAlignment="1">
      <alignment/>
    </xf>
    <xf numFmtId="3" fontId="37" fillId="34" borderId="72" xfId="55" applyNumberFormat="1" applyFont="1" applyFill="1" applyBorder="1" applyAlignment="1" applyProtection="1">
      <alignment/>
      <protection/>
    </xf>
    <xf numFmtId="3" fontId="37" fillId="34" borderId="16" xfId="55" applyNumberFormat="1" applyFont="1" applyFill="1" applyBorder="1" applyAlignment="1">
      <alignment/>
    </xf>
    <xf numFmtId="1" fontId="37" fillId="34" borderId="41" xfId="0" applyNumberFormat="1" applyFont="1" applyFill="1" applyBorder="1" applyAlignment="1" applyProtection="1">
      <alignment horizontal="left"/>
      <protection/>
    </xf>
    <xf numFmtId="3" fontId="47" fillId="34" borderId="41" xfId="55" applyNumberFormat="1" applyFont="1" applyFill="1" applyBorder="1" applyAlignment="1">
      <alignment/>
    </xf>
    <xf numFmtId="3" fontId="37" fillId="34" borderId="65" xfId="55" applyNumberFormat="1" applyFont="1" applyFill="1" applyBorder="1" applyAlignment="1" applyProtection="1">
      <alignment horizontal="right"/>
      <protection/>
    </xf>
    <xf numFmtId="3" fontId="37" fillId="34" borderId="72" xfId="55" applyNumberFormat="1" applyFont="1" applyFill="1" applyBorder="1" applyAlignment="1" applyProtection="1">
      <alignment horizontal="right"/>
      <protection/>
    </xf>
    <xf numFmtId="172" fontId="6" fillId="0" borderId="57" xfId="0" applyFont="1" applyFill="1" applyBorder="1" applyAlignment="1">
      <alignment/>
    </xf>
    <xf numFmtId="172" fontId="0" fillId="39" borderId="44" xfId="0" applyFill="1" applyBorder="1" applyAlignment="1">
      <alignment/>
    </xf>
    <xf numFmtId="172" fontId="7" fillId="39" borderId="44" xfId="0" applyFont="1" applyFill="1" applyBorder="1" applyAlignment="1">
      <alignment horizontal="center"/>
    </xf>
    <xf numFmtId="3" fontId="59" fillId="39" borderId="44" xfId="0" applyNumberFormat="1" applyFont="1" applyFill="1" applyBorder="1" applyAlignment="1">
      <alignment horizontal="right"/>
    </xf>
    <xf numFmtId="172" fontId="6" fillId="39" borderId="44" xfId="0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172" fontId="7" fillId="40" borderId="44" xfId="0" applyFont="1" applyFill="1" applyBorder="1" applyAlignment="1">
      <alignment horizontal="center"/>
    </xf>
    <xf numFmtId="3" fontId="59" fillId="40" borderId="17" xfId="0" applyNumberFormat="1" applyFont="1" applyFill="1" applyBorder="1" applyAlignment="1">
      <alignment horizontal="right"/>
    </xf>
    <xf numFmtId="172" fontId="0" fillId="40" borderId="44" xfId="0" applyFill="1" applyBorder="1" applyAlignment="1">
      <alignment/>
    </xf>
    <xf numFmtId="172" fontId="6" fillId="40" borderId="44" xfId="0" applyFont="1" applyFill="1" applyBorder="1" applyAlignment="1">
      <alignment/>
    </xf>
    <xf numFmtId="172" fontId="7" fillId="41" borderId="44" xfId="0" applyFont="1" applyFill="1" applyBorder="1" applyAlignment="1">
      <alignment/>
    </xf>
    <xf numFmtId="172" fontId="6" fillId="41" borderId="44" xfId="0" applyFont="1" applyFill="1" applyBorder="1" applyAlignment="1">
      <alignment/>
    </xf>
    <xf numFmtId="172" fontId="0" fillId="41" borderId="0" xfId="0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59" fillId="41" borderId="44" xfId="0" applyNumberFormat="1" applyFont="1" applyFill="1" applyBorder="1" applyAlignment="1">
      <alignment horizontal="right"/>
    </xf>
    <xf numFmtId="172" fontId="0" fillId="41" borderId="44" xfId="0" applyFill="1" applyBorder="1" applyAlignment="1">
      <alignment/>
    </xf>
    <xf numFmtId="172" fontId="6" fillId="40" borderId="10" xfId="0" applyFont="1" applyFill="1" applyBorder="1" applyAlignment="1">
      <alignment/>
    </xf>
    <xf numFmtId="172" fontId="7" fillId="41" borderId="44" xfId="0" applyFont="1" applyFill="1" applyBorder="1" applyAlignment="1">
      <alignment horizontal="center"/>
    </xf>
    <xf numFmtId="172" fontId="6" fillId="0" borderId="44" xfId="0" applyFont="1" applyBorder="1" applyAlignment="1">
      <alignment/>
    </xf>
    <xf numFmtId="172" fontId="0" fillId="42" borderId="0" xfId="0" applyFill="1" applyBorder="1" applyAlignment="1">
      <alignment/>
    </xf>
    <xf numFmtId="172" fontId="0" fillId="42" borderId="18" xfId="0" applyFill="1" applyBorder="1" applyAlignment="1">
      <alignment/>
    </xf>
    <xf numFmtId="172" fontId="6" fillId="42" borderId="19" xfId="0" applyFont="1" applyFill="1" applyBorder="1" applyAlignment="1">
      <alignment/>
    </xf>
    <xf numFmtId="172" fontId="6" fillId="42" borderId="17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17</xdr:row>
      <xdr:rowOff>0</xdr:rowOff>
    </xdr:from>
    <xdr:to>
      <xdr:col>6</xdr:col>
      <xdr:colOff>342900</xdr:colOff>
      <xdr:row>30</xdr:row>
      <xdr:rowOff>152400</xdr:rowOff>
    </xdr:to>
    <xdr:pic>
      <xdr:nvPicPr>
        <xdr:cNvPr id="1" name="Picture 2" descr="http://www.jordbruksverket.se/images/18.6f6c5d8512157aa59fc80001497/EU-flagga+Europeiska+jordbruksfonden+fär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819525"/>
          <a:ext cx="264795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25</xdr:row>
      <xdr:rowOff>0</xdr:rowOff>
    </xdr:from>
    <xdr:to>
      <xdr:col>5</xdr:col>
      <xdr:colOff>828675</xdr:colOff>
      <xdr:row>27</xdr:row>
      <xdr:rowOff>66675</xdr:rowOff>
    </xdr:to>
    <xdr:pic>
      <xdr:nvPicPr>
        <xdr:cNvPr id="1" name="Picture 1028" descr="unlock_playing_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048125"/>
          <a:ext cx="771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1"/>
  <sheetViews>
    <sheetView zoomScalePageLayoutView="0" workbookViewId="0" topLeftCell="A1">
      <selection activeCell="A2" sqref="A2:N26"/>
    </sheetView>
  </sheetViews>
  <sheetFormatPr defaultColWidth="9.00390625" defaultRowHeight="12.75"/>
  <cols>
    <col min="1" max="1" width="4.00390625" style="0" customWidth="1"/>
  </cols>
  <sheetData>
    <row r="2" ht="12">
      <c r="B2" t="s">
        <v>372</v>
      </c>
    </row>
    <row r="4" ht="12">
      <c r="B4" t="s">
        <v>376</v>
      </c>
    </row>
    <row r="5" ht="12">
      <c r="B5" t="s">
        <v>377</v>
      </c>
    </row>
    <row r="6" ht="12">
      <c r="B6" t="s">
        <v>400</v>
      </c>
    </row>
    <row r="7" ht="12">
      <c r="B7" t="s">
        <v>378</v>
      </c>
    </row>
    <row r="9" ht="12">
      <c r="B9" t="s">
        <v>401</v>
      </c>
    </row>
    <row r="10" ht="12">
      <c r="B10" t="s">
        <v>402</v>
      </c>
    </row>
    <row r="12" spans="1:2" ht="12">
      <c r="A12">
        <v>1</v>
      </c>
      <c r="B12" t="s">
        <v>373</v>
      </c>
    </row>
    <row r="13" spans="1:2" ht="12">
      <c r="A13">
        <v>2</v>
      </c>
      <c r="B13" t="s">
        <v>403</v>
      </c>
    </row>
    <row r="14" spans="1:2" ht="12">
      <c r="A14">
        <v>3</v>
      </c>
      <c r="B14" t="s">
        <v>404</v>
      </c>
    </row>
    <row r="15" spans="1:2" ht="12">
      <c r="A15">
        <v>4</v>
      </c>
      <c r="B15" t="s">
        <v>379</v>
      </c>
    </row>
    <row r="16" spans="1:2" ht="12">
      <c r="A16">
        <v>5</v>
      </c>
      <c r="B16" t="s">
        <v>380</v>
      </c>
    </row>
    <row r="17" spans="1:2" ht="12">
      <c r="A17">
        <v>6</v>
      </c>
      <c r="B17" t="s">
        <v>382</v>
      </c>
    </row>
    <row r="18" spans="1:2" ht="12">
      <c r="A18">
        <v>7</v>
      </c>
      <c r="B18" t="s">
        <v>383</v>
      </c>
    </row>
    <row r="21" ht="12">
      <c r="B21" t="s">
        <v>381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1"/>
  <sheetViews>
    <sheetView zoomScalePageLayoutView="0" workbookViewId="0" topLeftCell="A258">
      <selection activeCell="R316" sqref="R316"/>
    </sheetView>
  </sheetViews>
  <sheetFormatPr defaultColWidth="9.00390625" defaultRowHeight="12.75"/>
  <cols>
    <col min="1" max="1" width="0.2421875" style="0" customWidth="1"/>
    <col min="2" max="2" width="17.875" style="0" customWidth="1"/>
    <col min="3" max="4" width="8.125" style="0" customWidth="1"/>
    <col min="5" max="5" width="8.75390625" style="0" customWidth="1"/>
    <col min="6" max="8" width="8.125" style="0" customWidth="1"/>
    <col min="9" max="9" width="9.00390625" style="0" customWidth="1"/>
    <col min="10" max="11" width="8.125" style="0" customWidth="1"/>
    <col min="12" max="12" width="8.375" style="0" customWidth="1"/>
    <col min="13" max="13" width="8.625" style="0" customWidth="1"/>
    <col min="14" max="14" width="9.375" style="0" customWidth="1"/>
    <col min="15" max="15" width="9.50390625" style="0" customWidth="1"/>
    <col min="16" max="16" width="7.125" style="0" customWidth="1"/>
    <col min="17" max="18" width="6.875" style="0" customWidth="1"/>
  </cols>
  <sheetData>
    <row r="1" spans="2:16" ht="12.75"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7"/>
      <c r="P1" s="33"/>
    </row>
    <row r="2" spans="2:16" ht="15" customHeight="1">
      <c r="B2" s="98"/>
      <c r="C2" s="98"/>
      <c r="D2" s="98"/>
      <c r="E2" s="98"/>
      <c r="F2" s="98"/>
      <c r="G2" s="102"/>
      <c r="H2" s="102"/>
      <c r="I2" s="102"/>
      <c r="J2" s="102"/>
      <c r="K2" s="102"/>
      <c r="L2" s="102"/>
      <c r="M2" s="102"/>
      <c r="N2" s="102"/>
      <c r="O2" s="98"/>
      <c r="P2" s="35"/>
    </row>
    <row r="3" spans="1:16" ht="15.75" customHeight="1">
      <c r="A3" s="1" t="s">
        <v>0</v>
      </c>
      <c r="B3" s="98"/>
      <c r="C3" s="98"/>
      <c r="D3" s="98"/>
      <c r="E3" s="98"/>
      <c r="F3" s="98" t="s">
        <v>0</v>
      </c>
      <c r="G3" s="98"/>
      <c r="H3" s="98"/>
      <c r="I3" s="98" t="s">
        <v>0</v>
      </c>
      <c r="J3" s="98"/>
      <c r="K3" s="98"/>
      <c r="L3" s="98"/>
      <c r="M3" s="98"/>
      <c r="N3" s="98"/>
      <c r="O3" s="98"/>
      <c r="P3" s="33"/>
    </row>
    <row r="4" spans="2:15" ht="15.75" customHeight="1" thickBot="1">
      <c r="B4" s="98"/>
      <c r="C4" s="98"/>
      <c r="D4" s="98"/>
      <c r="E4" s="98"/>
      <c r="F4" s="98" t="s">
        <v>0</v>
      </c>
      <c r="G4" s="117"/>
      <c r="H4" s="117"/>
      <c r="I4" s="98" t="s">
        <v>0</v>
      </c>
      <c r="J4" s="98"/>
      <c r="K4" s="98"/>
      <c r="L4" s="98"/>
      <c r="M4" s="98"/>
      <c r="N4" s="98"/>
      <c r="O4" s="173" t="s">
        <v>45</v>
      </c>
    </row>
    <row r="5" spans="2:15" ht="43.5" customHeight="1" thickBot="1">
      <c r="B5" s="94" t="s">
        <v>95</v>
      </c>
      <c r="C5" s="95"/>
      <c r="D5" s="178">
        <f>'Företagsfakta '!D20</f>
        <v>0</v>
      </c>
      <c r="E5" s="588" t="s">
        <v>46</v>
      </c>
      <c r="F5" s="95"/>
      <c r="G5" s="175"/>
      <c r="H5" s="175"/>
      <c r="I5" s="94" t="s">
        <v>1</v>
      </c>
      <c r="J5" s="95"/>
      <c r="K5" s="147" t="str">
        <f>'Företagsfakta '!I3</f>
        <v>År 2011</v>
      </c>
      <c r="L5" s="96"/>
      <c r="M5" s="586" t="str">
        <f>'Företagsfakta '!D3</f>
        <v>Bihuset</v>
      </c>
      <c r="N5" s="95"/>
      <c r="O5" s="96" t="s">
        <v>0</v>
      </c>
    </row>
    <row r="6" spans="2:16" ht="15.75" customHeight="1" thickBot="1">
      <c r="B6" s="246" t="s">
        <v>193</v>
      </c>
      <c r="C6" s="1859" t="s">
        <v>47</v>
      </c>
      <c r="D6" s="1860" t="s">
        <v>48</v>
      </c>
      <c r="E6" s="1860" t="s">
        <v>49</v>
      </c>
      <c r="F6" s="1860" t="s">
        <v>50</v>
      </c>
      <c r="G6" s="1860" t="s">
        <v>51</v>
      </c>
      <c r="H6" s="1860" t="s">
        <v>52</v>
      </c>
      <c r="I6" s="1860" t="s">
        <v>53</v>
      </c>
      <c r="J6" s="1860" t="s">
        <v>54</v>
      </c>
      <c r="K6" s="1860" t="s">
        <v>55</v>
      </c>
      <c r="L6" s="1860" t="s">
        <v>56</v>
      </c>
      <c r="M6" s="1860" t="s">
        <v>57</v>
      </c>
      <c r="N6" s="1860" t="s">
        <v>58</v>
      </c>
      <c r="O6" s="247" t="s">
        <v>227</v>
      </c>
      <c r="P6" s="39"/>
    </row>
    <row r="7" spans="2:16" ht="15.75" customHeight="1">
      <c r="B7" s="248" t="str">
        <f>Försäljningsplanering!A12</f>
        <v>Försäljning burk  </v>
      </c>
      <c r="C7" s="823">
        <f>Försäljningsplanering!$C$13/3</f>
        <v>0</v>
      </c>
      <c r="D7" s="823">
        <f>Försäljningsplanering!$C$13/3</f>
        <v>0</v>
      </c>
      <c r="E7" s="823">
        <f>Försäljningsplanering!$C$13/3</f>
        <v>0</v>
      </c>
      <c r="F7" s="823">
        <f>Försäljningsplanering!$C$14/3</f>
        <v>0</v>
      </c>
      <c r="G7" s="823">
        <f>Försäljningsplanering!$C$14/3</f>
        <v>0</v>
      </c>
      <c r="H7" s="823">
        <f>Försäljningsplanering!$C$14/3</f>
        <v>0</v>
      </c>
      <c r="I7" s="823">
        <f>Försäljningsplanering!$C15/3</f>
        <v>0</v>
      </c>
      <c r="J7" s="823">
        <f>Försäljningsplanering!$C15/3</f>
        <v>0</v>
      </c>
      <c r="K7" s="823">
        <f>Försäljningsplanering!$C15/3</f>
        <v>0</v>
      </c>
      <c r="L7" s="823">
        <f>Försäljningsplanering!$C16/3</f>
        <v>0</v>
      </c>
      <c r="M7" s="823">
        <f>Försäljningsplanering!$C16/3</f>
        <v>0</v>
      </c>
      <c r="N7" s="823">
        <f>Försäljningsplanering!$C16/3</f>
        <v>0</v>
      </c>
      <c r="O7" s="249">
        <f>SUM(C7:N7)</f>
        <v>0</v>
      </c>
      <c r="P7" s="40"/>
    </row>
    <row r="8" spans="2:16" ht="15.75" customHeight="1">
      <c r="B8" s="250" t="str">
        <f>Försäljningsplanering!A18</f>
        <v>Försäljning bulk  </v>
      </c>
      <c r="C8" s="612">
        <f>Försäljningsplanering!$C$19/3</f>
        <v>0</v>
      </c>
      <c r="D8" s="612">
        <f>Försäljningsplanering!$C$19/3</f>
        <v>0</v>
      </c>
      <c r="E8" s="612">
        <f>Försäljningsplanering!$C$19/3</f>
        <v>0</v>
      </c>
      <c r="F8" s="612">
        <f>Försäljningsplanering!$C$20/3</f>
        <v>0</v>
      </c>
      <c r="G8" s="612">
        <f>Försäljningsplanering!$C$20/3</f>
        <v>0</v>
      </c>
      <c r="H8" s="612">
        <f>Försäljningsplanering!$C$20/3</f>
        <v>0</v>
      </c>
      <c r="I8" s="612">
        <f>Försäljningsplanering!$C21/3</f>
        <v>0</v>
      </c>
      <c r="J8" s="612">
        <f>Försäljningsplanering!$C21/3</f>
        <v>0</v>
      </c>
      <c r="K8" s="612">
        <f>Försäljningsplanering!$C21/3</f>
        <v>0</v>
      </c>
      <c r="L8" s="612">
        <f>Försäljningsplanering!$C22/3</f>
        <v>0</v>
      </c>
      <c r="M8" s="612">
        <f>Försäljningsplanering!$C22/3</f>
        <v>0</v>
      </c>
      <c r="N8" s="612">
        <f>Försäljningsplanering!$C22/3</f>
        <v>0</v>
      </c>
      <c r="O8" s="249">
        <f>SUM(C8:N8)</f>
        <v>0</v>
      </c>
      <c r="P8" s="41"/>
    </row>
    <row r="9" spans="2:16" ht="15.75" customHeight="1">
      <c r="B9" s="1752" t="s">
        <v>34</v>
      </c>
      <c r="C9" s="612">
        <f>Försäljningsplanering!$C$25/3</f>
        <v>0</v>
      </c>
      <c r="D9" s="612">
        <f>Försäljningsplanering!$C$25/3</f>
        <v>0</v>
      </c>
      <c r="E9" s="612">
        <f>Försäljningsplanering!$C$25/3</f>
        <v>0</v>
      </c>
      <c r="F9" s="612">
        <f>Försäljningsplanering!$C$26/3</f>
        <v>0</v>
      </c>
      <c r="G9" s="612">
        <f>Försäljningsplanering!$C$26/3</f>
        <v>0</v>
      </c>
      <c r="H9" s="612">
        <f>Försäljningsplanering!$C$26/3</f>
        <v>0</v>
      </c>
      <c r="I9" s="612">
        <f>Försäljningsplanering!$C$27/3</f>
        <v>0</v>
      </c>
      <c r="J9" s="612">
        <f>Försäljningsplanering!$C$27/3</f>
        <v>0</v>
      </c>
      <c r="K9" s="612">
        <f>Försäljningsplanering!$C$27/3</f>
        <v>0</v>
      </c>
      <c r="L9" s="612">
        <f>Försäljningsplanering!$C$28/3</f>
        <v>0</v>
      </c>
      <c r="M9" s="612">
        <f>Försäljningsplanering!$C$28/3</f>
        <v>0</v>
      </c>
      <c r="N9" s="612">
        <f>Försäljningsplanering!$C$28/3</f>
        <v>0</v>
      </c>
      <c r="O9" s="249">
        <f>SUM(C9:N9)</f>
        <v>0</v>
      </c>
      <c r="P9" s="41"/>
    </row>
    <row r="10" spans="2:16" ht="15.75" customHeight="1">
      <c r="B10" s="253" t="s">
        <v>163</v>
      </c>
      <c r="C10" s="824">
        <f aca="true" t="shared" si="0" ref="C10:H10">SUM(C7:C9)</f>
        <v>0</v>
      </c>
      <c r="D10" s="824">
        <f t="shared" si="0"/>
        <v>0</v>
      </c>
      <c r="E10" s="824">
        <f t="shared" si="0"/>
        <v>0</v>
      </c>
      <c r="F10" s="824">
        <f t="shared" si="0"/>
        <v>0</v>
      </c>
      <c r="G10" s="824">
        <f t="shared" si="0"/>
        <v>0</v>
      </c>
      <c r="H10" s="824">
        <f t="shared" si="0"/>
        <v>0</v>
      </c>
      <c r="I10" s="824">
        <f>SUM(I7:I9)</f>
        <v>0</v>
      </c>
      <c r="J10" s="824">
        <f aca="true" t="shared" si="1" ref="J10:O10">SUM(J7:J9)</f>
        <v>0</v>
      </c>
      <c r="K10" s="824">
        <f t="shared" si="1"/>
        <v>0</v>
      </c>
      <c r="L10" s="824">
        <f t="shared" si="1"/>
        <v>0</v>
      </c>
      <c r="M10" s="824">
        <f t="shared" si="1"/>
        <v>0</v>
      </c>
      <c r="N10" s="824">
        <f t="shared" si="1"/>
        <v>0</v>
      </c>
      <c r="O10" s="254">
        <f t="shared" si="1"/>
        <v>0</v>
      </c>
      <c r="P10" s="37"/>
    </row>
    <row r="11" spans="2:16" ht="15.75" customHeight="1">
      <c r="B11" s="255" t="s">
        <v>204</v>
      </c>
      <c r="C11" s="353">
        <f>SUM(C7:C9)*'Företagsfakta '!$D$20/100</f>
        <v>0</v>
      </c>
      <c r="D11" s="353">
        <f>SUM(D7:D9)*'Företagsfakta '!$D$20/100</f>
        <v>0</v>
      </c>
      <c r="E11" s="353">
        <f>SUM(E7:E9)*'Företagsfakta '!$D$20/100</f>
        <v>0</v>
      </c>
      <c r="F11" s="353">
        <f>SUM(F7:F9)*'Företagsfakta '!$D$20/100</f>
        <v>0</v>
      </c>
      <c r="G11" s="353">
        <f>SUM(G7:G9)*'Företagsfakta '!$D$20/100</f>
        <v>0</v>
      </c>
      <c r="H11" s="353">
        <f>SUM(H7:H9)*'Företagsfakta '!$D$20/100</f>
        <v>0</v>
      </c>
      <c r="I11" s="353">
        <f>SUM(I7:I9)*'Företagsfakta '!$D$20/100</f>
        <v>0</v>
      </c>
      <c r="J11" s="353">
        <f>SUM(J7:J9)*'Företagsfakta '!$D20/100</f>
        <v>0</v>
      </c>
      <c r="K11" s="353">
        <f>SUM(K7:K9)*'Företagsfakta '!$D20/100</f>
        <v>0</v>
      </c>
      <c r="L11" s="353">
        <f>SUM(L7:L9)*'Företagsfakta '!$D20/100</f>
        <v>0</v>
      </c>
      <c r="M11" s="353">
        <f>SUM(M7:M9)*'Företagsfakta '!$D20/100</f>
        <v>0</v>
      </c>
      <c r="N11" s="353">
        <f>SUM(N7:N9)*'Företagsfakta '!$D20/100</f>
        <v>0</v>
      </c>
      <c r="O11" s="825">
        <f>SUM(O7:O9)*'Företagsfakta '!$D20/100</f>
        <v>0</v>
      </c>
      <c r="P11" s="37"/>
    </row>
    <row r="12" spans="2:16" ht="15.75" customHeight="1" thickBot="1">
      <c r="B12" s="257" t="s">
        <v>164</v>
      </c>
      <c r="C12" s="826">
        <f>C10+C11</f>
        <v>0</v>
      </c>
      <c r="D12" s="826">
        <f aca="true" t="shared" si="2" ref="D12:N12">D10+D11</f>
        <v>0</v>
      </c>
      <c r="E12" s="826">
        <f t="shared" si="2"/>
        <v>0</v>
      </c>
      <c r="F12" s="826">
        <f t="shared" si="2"/>
        <v>0</v>
      </c>
      <c r="G12" s="826">
        <f t="shared" si="2"/>
        <v>0</v>
      </c>
      <c r="H12" s="826">
        <f t="shared" si="2"/>
        <v>0</v>
      </c>
      <c r="I12" s="826">
        <f t="shared" si="2"/>
        <v>0</v>
      </c>
      <c r="J12" s="826">
        <f t="shared" si="2"/>
        <v>0</v>
      </c>
      <c r="K12" s="826">
        <f t="shared" si="2"/>
        <v>0</v>
      </c>
      <c r="L12" s="826">
        <f t="shared" si="2"/>
        <v>0</v>
      </c>
      <c r="M12" s="826">
        <f t="shared" si="2"/>
        <v>0</v>
      </c>
      <c r="N12" s="826">
        <f t="shared" si="2"/>
        <v>0</v>
      </c>
      <c r="O12" s="258">
        <f>SUM(C12:N12)</f>
        <v>0</v>
      </c>
      <c r="P12" s="41"/>
    </row>
    <row r="13" spans="2:16" ht="15.75" customHeight="1" thickBot="1">
      <c r="B13" s="259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60"/>
      <c r="P13" s="41"/>
    </row>
    <row r="14" spans="2:16" ht="43.5" customHeight="1" thickBot="1">
      <c r="B14" s="94" t="s">
        <v>95</v>
      </c>
      <c r="C14" s="95"/>
      <c r="D14" s="178">
        <f>'Företagsfakta '!D19</f>
        <v>0</v>
      </c>
      <c r="E14" s="588" t="s">
        <v>46</v>
      </c>
      <c r="F14" s="95"/>
      <c r="G14" s="99"/>
      <c r="H14" s="100"/>
      <c r="I14" s="94" t="s">
        <v>1</v>
      </c>
      <c r="J14" s="95"/>
      <c r="K14" s="147" t="str">
        <f>K5</f>
        <v>År 2011</v>
      </c>
      <c r="L14" s="96"/>
      <c r="M14" s="588" t="str">
        <f>M5</f>
        <v>Bihuset</v>
      </c>
      <c r="N14" s="95"/>
      <c r="O14" s="96" t="s">
        <v>0</v>
      </c>
      <c r="P14" s="41"/>
    </row>
    <row r="15" spans="2:16" ht="15.75" customHeight="1" thickBot="1">
      <c r="B15" s="261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262"/>
      <c r="P15" s="41"/>
    </row>
    <row r="16" spans="2:16" ht="15.75" customHeight="1" thickBot="1">
      <c r="B16" s="246" t="s">
        <v>193</v>
      </c>
      <c r="C16" s="1859" t="s">
        <v>47</v>
      </c>
      <c r="D16" s="1860" t="s">
        <v>48</v>
      </c>
      <c r="E16" s="1860" t="s">
        <v>49</v>
      </c>
      <c r="F16" s="1860" t="s">
        <v>50</v>
      </c>
      <c r="G16" s="1860" t="s">
        <v>51</v>
      </c>
      <c r="H16" s="1860" t="s">
        <v>52</v>
      </c>
      <c r="I16" s="1860" t="s">
        <v>53</v>
      </c>
      <c r="J16" s="1860" t="s">
        <v>54</v>
      </c>
      <c r="K16" s="1860" t="s">
        <v>55</v>
      </c>
      <c r="L16" s="1860" t="s">
        <v>56</v>
      </c>
      <c r="M16" s="1860" t="s">
        <v>57</v>
      </c>
      <c r="N16" s="1860" t="s">
        <v>58</v>
      </c>
      <c r="O16" s="247" t="s">
        <v>227</v>
      </c>
      <c r="P16" s="41"/>
    </row>
    <row r="17" spans="2:16" ht="15.75" customHeight="1">
      <c r="B17" s="263" t="str">
        <f>Försäljningsplanering!A30</f>
        <v>Försäljning övrigt 25 %</v>
      </c>
      <c r="C17" s="823">
        <f>Försäljningsplanering!$C$31/3</f>
        <v>0</v>
      </c>
      <c r="D17" s="823">
        <f>Försäljningsplanering!$C$31/3</f>
        <v>0</v>
      </c>
      <c r="E17" s="823">
        <f>Försäljningsplanering!$C$31/3</f>
        <v>0</v>
      </c>
      <c r="F17" s="823">
        <f>Försäljningsplanering!$C$32/3</f>
        <v>0</v>
      </c>
      <c r="G17" s="823">
        <f>Försäljningsplanering!$C$32/3</f>
        <v>0</v>
      </c>
      <c r="H17" s="823">
        <f>Försäljningsplanering!$C$32/3</f>
        <v>0</v>
      </c>
      <c r="I17" s="823">
        <f>Försäljningsplanering!$C$33/3</f>
        <v>0</v>
      </c>
      <c r="J17" s="823">
        <f>Försäljningsplanering!$C$33/3</f>
        <v>0</v>
      </c>
      <c r="K17" s="823">
        <f>Försäljningsplanering!$C$33/3</f>
        <v>0</v>
      </c>
      <c r="L17" s="823">
        <f>Försäljningsplanering!$C$34/3</f>
        <v>0</v>
      </c>
      <c r="M17" s="823">
        <f>Försäljningsplanering!$C$34/3</f>
        <v>0</v>
      </c>
      <c r="N17" s="823">
        <f>Försäljningsplanering!$C$34/3</f>
        <v>0</v>
      </c>
      <c r="O17" s="249">
        <f>SUM(C17:N17)</f>
        <v>0</v>
      </c>
      <c r="P17" s="41"/>
    </row>
    <row r="18" spans="2:16" ht="15.75" customHeight="1">
      <c r="B18" s="264" t="s">
        <v>243</v>
      </c>
      <c r="C18" s="612">
        <f>'Företagsfakta '!I33</f>
        <v>0</v>
      </c>
      <c r="D18" s="612" t="s">
        <v>0</v>
      </c>
      <c r="E18" s="612" t="s">
        <v>0</v>
      </c>
      <c r="F18" s="612" t="s">
        <v>0</v>
      </c>
      <c r="G18" s="612" t="s">
        <v>0</v>
      </c>
      <c r="H18" s="612" t="s">
        <v>0</v>
      </c>
      <c r="I18" s="612" t="s">
        <v>0</v>
      </c>
      <c r="J18" s="612" t="s">
        <v>0</v>
      </c>
      <c r="K18" s="612" t="s">
        <v>0</v>
      </c>
      <c r="L18" s="612" t="s">
        <v>0</v>
      </c>
      <c r="M18" s="612" t="s">
        <v>0</v>
      </c>
      <c r="N18" s="612" t="s">
        <v>0</v>
      </c>
      <c r="O18" s="249">
        <f>SUM(C18:N18)</f>
        <v>0</v>
      </c>
      <c r="P18" s="41"/>
    </row>
    <row r="19" spans="2:16" ht="15.75" customHeight="1">
      <c r="B19" s="253" t="s">
        <v>163</v>
      </c>
      <c r="C19" s="827">
        <f>C17+C18</f>
        <v>0</v>
      </c>
      <c r="D19" s="824">
        <f aca="true" t="shared" si="3" ref="D19:N19">SUM(D17:D18)</f>
        <v>0</v>
      </c>
      <c r="E19" s="824">
        <f t="shared" si="3"/>
        <v>0</v>
      </c>
      <c r="F19" s="824">
        <f t="shared" si="3"/>
        <v>0</v>
      </c>
      <c r="G19" s="824">
        <f t="shared" si="3"/>
        <v>0</v>
      </c>
      <c r="H19" s="824">
        <f t="shared" si="3"/>
        <v>0</v>
      </c>
      <c r="I19" s="824">
        <f t="shared" si="3"/>
        <v>0</v>
      </c>
      <c r="J19" s="824">
        <f t="shared" si="3"/>
        <v>0</v>
      </c>
      <c r="K19" s="824">
        <f t="shared" si="3"/>
        <v>0</v>
      </c>
      <c r="L19" s="824">
        <f t="shared" si="3"/>
        <v>0</v>
      </c>
      <c r="M19" s="824">
        <f t="shared" si="3"/>
        <v>0</v>
      </c>
      <c r="N19" s="824">
        <f t="shared" si="3"/>
        <v>0</v>
      </c>
      <c r="O19" s="276">
        <f>SUM(C19:N19)</f>
        <v>0</v>
      </c>
      <c r="P19" s="41"/>
    </row>
    <row r="20" spans="2:16" ht="15.75" customHeight="1">
      <c r="B20" s="255" t="s">
        <v>204</v>
      </c>
      <c r="C20" s="828">
        <f>SUM(C18:C19)*'Företagsfakta '!$D$19/100</f>
        <v>0</v>
      </c>
      <c r="D20" s="353">
        <f>SUM(D19:D19)*'Företagsfakta '!$D$19/100</f>
        <v>0</v>
      </c>
      <c r="E20" s="353">
        <f>SUM(E19:E19)*'Företagsfakta '!$D$19/100</f>
        <v>0</v>
      </c>
      <c r="F20" s="353">
        <f>SUM(F19:F19)*'Företagsfakta '!$D$19/100</f>
        <v>0</v>
      </c>
      <c r="G20" s="353">
        <f>SUM(G19:G19)*'Företagsfakta '!$D$19/100</f>
        <v>0</v>
      </c>
      <c r="H20" s="353">
        <f>SUM(H19:H19)*'Företagsfakta '!$D$19/100</f>
        <v>0</v>
      </c>
      <c r="I20" s="353">
        <f>SUM(I19:I19)*'Företagsfakta '!$D$19/100</f>
        <v>0</v>
      </c>
      <c r="J20" s="353">
        <f>SUM(J19:J19)*'Företagsfakta '!$D$19/100</f>
        <v>0</v>
      </c>
      <c r="K20" s="353">
        <f>SUM(K19:K19)*'Företagsfakta '!$D$19/100</f>
        <v>0</v>
      </c>
      <c r="L20" s="353">
        <f>SUM(L19:L19)*'Företagsfakta '!$D$19/100</f>
        <v>0</v>
      </c>
      <c r="M20" s="353">
        <f>SUM(M19:M19)*'Företagsfakta '!$D$19/100</f>
        <v>0</v>
      </c>
      <c r="N20" s="353">
        <f>SUM(N19:N19)*'Företagsfakta '!$D$19/100</f>
        <v>0</v>
      </c>
      <c r="O20" s="829">
        <f>SUM(O18:O19)*'Företagsfakta '!$D$19/100</f>
        <v>0</v>
      </c>
      <c r="P20" s="41"/>
    </row>
    <row r="21" spans="2:16" ht="15.75" customHeight="1">
      <c r="B21" s="255" t="s">
        <v>164</v>
      </c>
      <c r="C21" s="830">
        <f>C18+C19+C20</f>
        <v>0</v>
      </c>
      <c r="D21" s="831">
        <f aca="true" t="shared" si="4" ref="D21:N21">D19+D20</f>
        <v>0</v>
      </c>
      <c r="E21" s="831">
        <f t="shared" si="4"/>
        <v>0</v>
      </c>
      <c r="F21" s="831">
        <f t="shared" si="4"/>
        <v>0</v>
      </c>
      <c r="G21" s="831">
        <f t="shared" si="4"/>
        <v>0</v>
      </c>
      <c r="H21" s="831">
        <f t="shared" si="4"/>
        <v>0</v>
      </c>
      <c r="I21" s="831">
        <f t="shared" si="4"/>
        <v>0</v>
      </c>
      <c r="J21" s="831">
        <f t="shared" si="4"/>
        <v>0</v>
      </c>
      <c r="K21" s="831">
        <f t="shared" si="4"/>
        <v>0</v>
      </c>
      <c r="L21" s="831">
        <f t="shared" si="4"/>
        <v>0</v>
      </c>
      <c r="M21" s="831">
        <f t="shared" si="4"/>
        <v>0</v>
      </c>
      <c r="N21" s="831">
        <f t="shared" si="4"/>
        <v>0</v>
      </c>
      <c r="O21" s="280">
        <f>SUM(C21:N21)</f>
        <v>0</v>
      </c>
      <c r="P21" s="41"/>
    </row>
    <row r="22" spans="2:16" ht="15.75" customHeight="1" thickBot="1">
      <c r="B22" s="265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599" t="s">
        <v>0</v>
      </c>
      <c r="P22" s="41"/>
    </row>
    <row r="23" spans="2:16" ht="15.75" customHeight="1">
      <c r="B23" s="1487"/>
      <c r="C23" s="1488"/>
      <c r="D23" s="1488"/>
      <c r="E23" s="1488"/>
      <c r="F23" s="1488"/>
      <c r="G23" s="1488"/>
      <c r="H23" s="1488"/>
      <c r="I23" s="1488"/>
      <c r="J23" s="1488"/>
      <c r="K23" s="1488"/>
      <c r="L23" s="1488"/>
      <c r="M23" s="1488"/>
      <c r="N23" s="1488"/>
      <c r="O23" s="274"/>
      <c r="P23" s="41"/>
    </row>
    <row r="24" spans="2:16" ht="15.75" customHeight="1">
      <c r="B24" s="1487"/>
      <c r="C24" s="1488"/>
      <c r="D24" s="1488"/>
      <c r="E24" s="1488"/>
      <c r="F24" s="1488"/>
      <c r="G24" s="1488"/>
      <c r="H24" s="1488"/>
      <c r="I24" s="1488"/>
      <c r="J24" s="1488"/>
      <c r="K24" s="1488"/>
      <c r="L24" s="1488"/>
      <c r="M24" s="1488"/>
      <c r="N24" s="1488"/>
      <c r="O24" s="274"/>
      <c r="P24" s="41"/>
    </row>
    <row r="25" spans="2:16" ht="15.75" customHeight="1">
      <c r="B25" s="267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74" t="s">
        <v>0</v>
      </c>
      <c r="P25" s="37"/>
    </row>
    <row r="26" spans="2:16" ht="16.5" thickBot="1">
      <c r="B26" s="98"/>
      <c r="C26" s="103"/>
      <c r="D26" s="104"/>
      <c r="E26" s="104"/>
      <c r="F26" s="174"/>
      <c r="G26" s="105"/>
      <c r="H26" s="105"/>
      <c r="I26" s="105"/>
      <c r="J26" s="105"/>
      <c r="K26" s="105"/>
      <c r="L26" s="105"/>
      <c r="M26" s="105"/>
      <c r="N26" s="105"/>
      <c r="O26" s="599" t="s">
        <v>291</v>
      </c>
      <c r="P26" s="35"/>
    </row>
    <row r="27" spans="2:16" ht="43.5" customHeight="1" thickBot="1">
      <c r="B27" s="86" t="s">
        <v>194</v>
      </c>
      <c r="C27" s="157">
        <f>'Företagsfakta '!D20</f>
        <v>0</v>
      </c>
      <c r="D27" s="589" t="s">
        <v>46</v>
      </c>
      <c r="E27" s="88"/>
      <c r="F27" s="99"/>
      <c r="G27" s="99"/>
      <c r="H27" s="100"/>
      <c r="I27" s="87" t="s">
        <v>1</v>
      </c>
      <c r="J27" s="99"/>
      <c r="K27" s="147" t="str">
        <f>K5</f>
        <v>År 2011</v>
      </c>
      <c r="L27" s="100"/>
      <c r="M27" s="1798" t="str">
        <f>M5</f>
        <v>Bihuset</v>
      </c>
      <c r="N27" s="85"/>
      <c r="O27" s="600" t="s">
        <v>0</v>
      </c>
      <c r="P27" s="37"/>
    </row>
    <row r="28" spans="2:16" ht="15.75" customHeight="1" thickBot="1">
      <c r="B28" s="269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600" t="s">
        <v>0</v>
      </c>
      <c r="P28" s="40"/>
    </row>
    <row r="29" spans="2:16" ht="15.75" customHeight="1" thickBot="1">
      <c r="B29" s="272" t="s">
        <v>60</v>
      </c>
      <c r="C29" s="1859" t="s">
        <v>47</v>
      </c>
      <c r="D29" s="1860" t="s">
        <v>48</v>
      </c>
      <c r="E29" s="1860" t="s">
        <v>49</v>
      </c>
      <c r="F29" s="1860" t="s">
        <v>50</v>
      </c>
      <c r="G29" s="1860" t="s">
        <v>51</v>
      </c>
      <c r="H29" s="1860" t="s">
        <v>52</v>
      </c>
      <c r="I29" s="1860" t="s">
        <v>53</v>
      </c>
      <c r="J29" s="1860" t="s">
        <v>54</v>
      </c>
      <c r="K29" s="1860" t="s">
        <v>55</v>
      </c>
      <c r="L29" s="1860" t="s">
        <v>56</v>
      </c>
      <c r="M29" s="1860" t="s">
        <v>57</v>
      </c>
      <c r="N29" s="1860" t="s">
        <v>58</v>
      </c>
      <c r="O29" s="600" t="s">
        <v>0</v>
      </c>
      <c r="P29" s="37"/>
    </row>
    <row r="30" spans="2:16" ht="15.75" customHeight="1">
      <c r="B30" s="273" t="s">
        <v>97</v>
      </c>
      <c r="C30" s="832">
        <f>Inköp!$B$16/3</f>
        <v>0</v>
      </c>
      <c r="D30" s="612">
        <f>Inköp!$B$16/3</f>
        <v>0</v>
      </c>
      <c r="E30" s="612">
        <f>Inköp!$B$16/3</f>
        <v>0</v>
      </c>
      <c r="F30" s="612">
        <f>Inköp!$C$16/3</f>
        <v>0</v>
      </c>
      <c r="G30" s="612">
        <f>Inköp!$C$16/3</f>
        <v>0</v>
      </c>
      <c r="H30" s="612">
        <f>Inköp!$C$16/3</f>
        <v>0</v>
      </c>
      <c r="I30" s="612">
        <f>Inköp!$D$16/3</f>
        <v>0</v>
      </c>
      <c r="J30" s="612">
        <f>Inköp!$D$16/3</f>
        <v>0</v>
      </c>
      <c r="K30" s="612">
        <f>Inköp!$D$16/3</f>
        <v>0</v>
      </c>
      <c r="L30" s="612">
        <f>Inköp!$E$16/3</f>
        <v>0</v>
      </c>
      <c r="M30" s="612">
        <f>Inköp!$E$16/3</f>
        <v>0</v>
      </c>
      <c r="N30" s="612">
        <f>Inköp!$E$16/3</f>
        <v>0</v>
      </c>
      <c r="O30" s="274">
        <f>SUM(C30:N30)</f>
        <v>0</v>
      </c>
      <c r="P30" s="37"/>
    </row>
    <row r="31" spans="2:16" ht="15.75" customHeight="1">
      <c r="B31" s="273" t="s">
        <v>271</v>
      </c>
      <c r="C31" s="833">
        <f>Inköp!$H$16/3</f>
        <v>0</v>
      </c>
      <c r="D31" s="834">
        <f>Inköp!$H$16/3</f>
        <v>0</v>
      </c>
      <c r="E31" s="612">
        <f>Inköp!$H$16/3</f>
        <v>0</v>
      </c>
      <c r="F31" s="612">
        <f>Inköp!$I$16/3</f>
        <v>0</v>
      </c>
      <c r="G31" s="612">
        <f>Inköp!$I$16/3</f>
        <v>0</v>
      </c>
      <c r="H31" s="612">
        <f>Inköp!$I$16/3</f>
        <v>0</v>
      </c>
      <c r="I31" s="612">
        <f>Inköp!$J$16/3</f>
        <v>0</v>
      </c>
      <c r="J31" s="612">
        <f>Inköp!$J$16/3</f>
        <v>0</v>
      </c>
      <c r="K31" s="612">
        <f>Inköp!$J$16/3</f>
        <v>0</v>
      </c>
      <c r="L31" s="612">
        <f>Inköp!$K$16/3</f>
        <v>0</v>
      </c>
      <c r="M31" s="612">
        <f>Inköp!$K$16/3</f>
        <v>0</v>
      </c>
      <c r="N31" s="612">
        <f>Inköp!$K$16/3</f>
        <v>0</v>
      </c>
      <c r="O31" s="274">
        <f>SUM(C31:N31)</f>
        <v>0</v>
      </c>
      <c r="P31" s="37"/>
    </row>
    <row r="32" spans="2:16" ht="15.75" customHeight="1">
      <c r="B32" s="275" t="s">
        <v>234</v>
      </c>
      <c r="C32" s="835">
        <f aca="true" t="shared" si="5" ref="C32:N32">SUM(C30:C31)</f>
        <v>0</v>
      </c>
      <c r="D32" s="613">
        <f t="shared" si="5"/>
        <v>0</v>
      </c>
      <c r="E32" s="836">
        <f t="shared" si="5"/>
        <v>0</v>
      </c>
      <c r="F32" s="836">
        <f t="shared" si="5"/>
        <v>0</v>
      </c>
      <c r="G32" s="836">
        <f t="shared" si="5"/>
        <v>0</v>
      </c>
      <c r="H32" s="836">
        <f t="shared" si="5"/>
        <v>0</v>
      </c>
      <c r="I32" s="836">
        <f t="shared" si="5"/>
        <v>0</v>
      </c>
      <c r="J32" s="836">
        <f t="shared" si="5"/>
        <v>0</v>
      </c>
      <c r="K32" s="836">
        <f t="shared" si="5"/>
        <v>0</v>
      </c>
      <c r="L32" s="836">
        <f t="shared" si="5"/>
        <v>0</v>
      </c>
      <c r="M32" s="836">
        <f t="shared" si="5"/>
        <v>0</v>
      </c>
      <c r="N32" s="836">
        <f t="shared" si="5"/>
        <v>0</v>
      </c>
      <c r="O32" s="276">
        <f>SUM(C32:N32)</f>
        <v>0</v>
      </c>
      <c r="P32" s="37"/>
    </row>
    <row r="33" spans="2:16" ht="15.75" customHeight="1">
      <c r="B33" s="277" t="s">
        <v>204</v>
      </c>
      <c r="C33" s="828">
        <f>C32*'Företagsfakta '!$D$20/100</f>
        <v>0</v>
      </c>
      <c r="D33" s="353">
        <f>D32*'Företagsfakta '!$D$20/100</f>
        <v>0</v>
      </c>
      <c r="E33" s="353">
        <f>E32*'Företagsfakta '!$D$20/100</f>
        <v>0</v>
      </c>
      <c r="F33" s="353">
        <f>F32*'Företagsfakta '!$D$20/100</f>
        <v>0</v>
      </c>
      <c r="G33" s="353">
        <f>G32*'Företagsfakta '!$D$20/100</f>
        <v>0</v>
      </c>
      <c r="H33" s="353">
        <f>H32*'Företagsfakta '!$D$20/100</f>
        <v>0</v>
      </c>
      <c r="I33" s="353">
        <f>I32*'Företagsfakta '!$D$20/100</f>
        <v>0</v>
      </c>
      <c r="J33" s="353">
        <f>J32*'Företagsfakta '!$D$20/100</f>
        <v>0</v>
      </c>
      <c r="K33" s="353">
        <f>K32*'Företagsfakta '!$D$20/100</f>
        <v>0</v>
      </c>
      <c r="L33" s="353">
        <f>L32*'Företagsfakta '!$D$20/100</f>
        <v>0</v>
      </c>
      <c r="M33" s="353">
        <f>M32*'Företagsfakta '!$D$20/100</f>
        <v>0</v>
      </c>
      <c r="N33" s="353">
        <f>N32*'Företagsfakta '!$D$20/100</f>
        <v>0</v>
      </c>
      <c r="O33" s="282">
        <f>O32*'Företagsfakta '!$D$20/100</f>
        <v>0</v>
      </c>
      <c r="P33" s="41"/>
    </row>
    <row r="34" spans="2:16" ht="15.75" customHeight="1">
      <c r="B34" s="279" t="s">
        <v>165</v>
      </c>
      <c r="C34" s="830">
        <f aca="true" t="shared" si="6" ref="C34:N34">C32+C33</f>
        <v>0</v>
      </c>
      <c r="D34" s="831">
        <f t="shared" si="6"/>
        <v>0</v>
      </c>
      <c r="E34" s="831">
        <f t="shared" si="6"/>
        <v>0</v>
      </c>
      <c r="F34" s="831">
        <f t="shared" si="6"/>
        <v>0</v>
      </c>
      <c r="G34" s="831">
        <f t="shared" si="6"/>
        <v>0</v>
      </c>
      <c r="H34" s="831">
        <f t="shared" si="6"/>
        <v>0</v>
      </c>
      <c r="I34" s="831">
        <f t="shared" si="6"/>
        <v>0</v>
      </c>
      <c r="J34" s="831">
        <f t="shared" si="6"/>
        <v>0</v>
      </c>
      <c r="K34" s="831">
        <f t="shared" si="6"/>
        <v>0</v>
      </c>
      <c r="L34" s="831">
        <f t="shared" si="6"/>
        <v>0</v>
      </c>
      <c r="M34" s="831">
        <f t="shared" si="6"/>
        <v>0</v>
      </c>
      <c r="N34" s="831">
        <f t="shared" si="6"/>
        <v>0</v>
      </c>
      <c r="O34" s="280">
        <f>SUM(C34:N34)</f>
        <v>0</v>
      </c>
      <c r="P34" s="41"/>
    </row>
    <row r="35" spans="2:16" ht="15.75" customHeight="1">
      <c r="B35" s="281"/>
      <c r="C35" s="278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82"/>
      <c r="P35" s="41"/>
    </row>
    <row r="36" spans="2:16" ht="15.75" customHeight="1" thickBot="1">
      <c r="B36" s="281"/>
      <c r="C36" s="278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82"/>
      <c r="P36" s="41"/>
    </row>
    <row r="37" spans="2:16" ht="43.5" customHeight="1" thickBot="1">
      <c r="B37" s="83" t="s">
        <v>17</v>
      </c>
      <c r="C37" s="157">
        <f>'Företagsfakta '!D19</f>
        <v>0</v>
      </c>
      <c r="D37" s="589" t="s">
        <v>46</v>
      </c>
      <c r="E37" s="88"/>
      <c r="F37" s="95"/>
      <c r="G37" s="95"/>
      <c r="H37" s="96"/>
      <c r="I37" s="87" t="s">
        <v>1</v>
      </c>
      <c r="J37" s="95"/>
      <c r="K37" s="147" t="str">
        <f>K5</f>
        <v>År 2011</v>
      </c>
      <c r="L37" s="96"/>
      <c r="M37" s="586" t="str">
        <f>M5</f>
        <v>Bihuset</v>
      </c>
      <c r="N37" s="95"/>
      <c r="O37" s="141" t="str">
        <f>$O$14</f>
        <v> </v>
      </c>
      <c r="P37" s="41"/>
    </row>
    <row r="38" spans="2:16" ht="15.75" customHeight="1" thickBot="1">
      <c r="B38" s="104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1"/>
      <c r="P38" s="41"/>
    </row>
    <row r="39" spans="2:16" ht="15.75" customHeight="1" thickBot="1">
      <c r="B39" s="1555" t="s">
        <v>60</v>
      </c>
      <c r="C39" s="1859" t="s">
        <v>47</v>
      </c>
      <c r="D39" s="1860" t="s">
        <v>48</v>
      </c>
      <c r="E39" s="1860" t="s">
        <v>49</v>
      </c>
      <c r="F39" s="1860" t="s">
        <v>96</v>
      </c>
      <c r="G39" s="1860" t="s">
        <v>51</v>
      </c>
      <c r="H39" s="1860" t="s">
        <v>52</v>
      </c>
      <c r="I39" s="1860" t="s">
        <v>53</v>
      </c>
      <c r="J39" s="1860" t="s">
        <v>54</v>
      </c>
      <c r="K39" s="1860" t="s">
        <v>55</v>
      </c>
      <c r="L39" s="1860" t="s">
        <v>56</v>
      </c>
      <c r="M39" s="1860" t="s">
        <v>57</v>
      </c>
      <c r="N39" s="1860" t="s">
        <v>58</v>
      </c>
      <c r="O39" s="247" t="s">
        <v>227</v>
      </c>
      <c r="P39" s="41"/>
    </row>
    <row r="40" spans="2:16" ht="15.75" customHeight="1">
      <c r="B40" s="1556"/>
      <c r="C40" s="832">
        <f>Inköp!$L7/3</f>
        <v>0</v>
      </c>
      <c r="D40" s="612">
        <f>Inköp!$L7/3</f>
        <v>0</v>
      </c>
      <c r="E40" s="612">
        <f>Inköp!$L7/3</f>
        <v>0</v>
      </c>
      <c r="F40" s="612">
        <f>Inköp!$L8/3</f>
        <v>0</v>
      </c>
      <c r="G40" s="612">
        <f>Inköp!$L8/3</f>
        <v>0</v>
      </c>
      <c r="H40" s="612">
        <f>Inköp!$L8/3</f>
        <v>0</v>
      </c>
      <c r="I40" s="612">
        <f>Inköp!$L9/3</f>
        <v>0</v>
      </c>
      <c r="J40" s="612">
        <f>Inköp!$L9/3</f>
        <v>0</v>
      </c>
      <c r="K40" s="612">
        <f>Inköp!$L9/3</f>
        <v>0</v>
      </c>
      <c r="L40" s="612">
        <f>Inköp!$L10/3</f>
        <v>0</v>
      </c>
      <c r="M40" s="612">
        <f>Inköp!$L10/3</f>
        <v>0</v>
      </c>
      <c r="N40" s="612">
        <f>Inköp!$L10/3</f>
        <v>0</v>
      </c>
      <c r="O40" s="249">
        <f>SUM(C40:N40)</f>
        <v>0</v>
      </c>
      <c r="P40" s="41"/>
    </row>
    <row r="41" spans="2:16" ht="15.75" customHeight="1">
      <c r="B41" s="1557" t="s">
        <v>0</v>
      </c>
      <c r="C41" s="832" t="s">
        <v>0</v>
      </c>
      <c r="D41" s="612" t="s">
        <v>0</v>
      </c>
      <c r="E41" s="612" t="s">
        <v>0</v>
      </c>
      <c r="F41" s="612" t="s">
        <v>0</v>
      </c>
      <c r="G41" s="612" t="s">
        <v>0</v>
      </c>
      <c r="H41" s="612" t="s">
        <v>0</v>
      </c>
      <c r="I41" s="612" t="s">
        <v>0</v>
      </c>
      <c r="J41" s="612" t="s">
        <v>0</v>
      </c>
      <c r="K41" s="612" t="s">
        <v>0</v>
      </c>
      <c r="L41" s="612" t="s">
        <v>0</v>
      </c>
      <c r="M41" s="612" t="s">
        <v>0</v>
      </c>
      <c r="N41" s="612" t="s">
        <v>0</v>
      </c>
      <c r="O41" s="249" t="s">
        <v>0</v>
      </c>
      <c r="P41" s="41"/>
    </row>
    <row r="42" spans="2:16" ht="15.75" customHeight="1">
      <c r="B42" s="253" t="s">
        <v>234</v>
      </c>
      <c r="C42" s="827">
        <f aca="true" t="shared" si="7" ref="C42:N42">SUM(C40:C41)</f>
        <v>0</v>
      </c>
      <c r="D42" s="824">
        <f t="shared" si="7"/>
        <v>0</v>
      </c>
      <c r="E42" s="824">
        <f t="shared" si="7"/>
        <v>0</v>
      </c>
      <c r="F42" s="824">
        <f t="shared" si="7"/>
        <v>0</v>
      </c>
      <c r="G42" s="824">
        <f t="shared" si="7"/>
        <v>0</v>
      </c>
      <c r="H42" s="824">
        <f t="shared" si="7"/>
        <v>0</v>
      </c>
      <c r="I42" s="824">
        <f t="shared" si="7"/>
        <v>0</v>
      </c>
      <c r="J42" s="824">
        <f t="shared" si="7"/>
        <v>0</v>
      </c>
      <c r="K42" s="824">
        <f t="shared" si="7"/>
        <v>0</v>
      </c>
      <c r="L42" s="824">
        <f t="shared" si="7"/>
        <v>0</v>
      </c>
      <c r="M42" s="824">
        <f t="shared" si="7"/>
        <v>0</v>
      </c>
      <c r="N42" s="824">
        <f t="shared" si="7"/>
        <v>0</v>
      </c>
      <c r="O42" s="254">
        <f>SUM(C42:N42)</f>
        <v>0</v>
      </c>
      <c r="P42" s="41"/>
    </row>
    <row r="43" spans="2:16" ht="15.75" customHeight="1">
      <c r="B43" s="255" t="s">
        <v>204</v>
      </c>
      <c r="C43" s="828">
        <f>C42*'Företagsfakta '!$D$19/100</f>
        <v>0</v>
      </c>
      <c r="D43" s="353">
        <f>D42*'Företagsfakta '!$D$19/100</f>
        <v>0</v>
      </c>
      <c r="E43" s="353">
        <f>E42*'Företagsfakta '!$D$19/100</f>
        <v>0</v>
      </c>
      <c r="F43" s="353">
        <f>F42*'Företagsfakta '!$D$19/100</f>
        <v>0</v>
      </c>
      <c r="G43" s="353">
        <f>G42*'Företagsfakta '!$D$19/100</f>
        <v>0</v>
      </c>
      <c r="H43" s="353">
        <f>H42*'Företagsfakta '!$D$19/100</f>
        <v>0</v>
      </c>
      <c r="I43" s="353">
        <f>I42*'Företagsfakta '!$D$19/100</f>
        <v>0</v>
      </c>
      <c r="J43" s="353">
        <f>J42*'Företagsfakta '!$D$19/100</f>
        <v>0</v>
      </c>
      <c r="K43" s="353">
        <f>K42*'Företagsfakta '!$D$19/100</f>
        <v>0</v>
      </c>
      <c r="L43" s="353">
        <f>L42*'Företagsfakta '!$D$19/100</f>
        <v>0</v>
      </c>
      <c r="M43" s="353">
        <f>M42*'Företagsfakta '!$D$19/100</f>
        <v>0</v>
      </c>
      <c r="N43" s="353">
        <f>N42*'Företagsfakta '!$D$19/100</f>
        <v>0</v>
      </c>
      <c r="O43" s="309">
        <f>SUM(C43:N43)</f>
        <v>0</v>
      </c>
      <c r="P43" s="41"/>
    </row>
    <row r="44" spans="2:16" ht="15.75" customHeight="1">
      <c r="B44" s="1558" t="s">
        <v>165</v>
      </c>
      <c r="C44" s="830">
        <f aca="true" t="shared" si="8" ref="C44:N44">C42+C43</f>
        <v>0</v>
      </c>
      <c r="D44" s="831">
        <f t="shared" si="8"/>
        <v>0</v>
      </c>
      <c r="E44" s="831">
        <f t="shared" si="8"/>
        <v>0</v>
      </c>
      <c r="F44" s="831">
        <f t="shared" si="8"/>
        <v>0</v>
      </c>
      <c r="G44" s="831">
        <f t="shared" si="8"/>
        <v>0</v>
      </c>
      <c r="H44" s="831">
        <f t="shared" si="8"/>
        <v>0</v>
      </c>
      <c r="I44" s="831">
        <f t="shared" si="8"/>
        <v>0</v>
      </c>
      <c r="J44" s="831">
        <f t="shared" si="8"/>
        <v>0</v>
      </c>
      <c r="K44" s="831">
        <f t="shared" si="8"/>
        <v>0</v>
      </c>
      <c r="L44" s="831">
        <f t="shared" si="8"/>
        <v>0</v>
      </c>
      <c r="M44" s="831">
        <f t="shared" si="8"/>
        <v>0</v>
      </c>
      <c r="N44" s="831">
        <f t="shared" si="8"/>
        <v>0</v>
      </c>
      <c r="O44" s="306">
        <f>SUM(C44:N44)</f>
        <v>0</v>
      </c>
      <c r="P44" s="41"/>
    </row>
    <row r="45" spans="2:16" ht="15.75" customHeight="1">
      <c r="B45" s="315"/>
      <c r="C45" s="278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309"/>
      <c r="P45" s="41"/>
    </row>
    <row r="46" spans="2:16" ht="15.75" customHeight="1" thickBot="1">
      <c r="B46" s="1559"/>
      <c r="C46" s="283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1560"/>
      <c r="P46" s="41"/>
    </row>
    <row r="47" spans="2:16" ht="15.75" customHeight="1">
      <c r="B47" s="285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7"/>
      <c r="P47" s="37"/>
    </row>
    <row r="48" spans="2:16" ht="16.5" customHeight="1">
      <c r="B48" s="288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90"/>
      <c r="P48" s="37"/>
    </row>
    <row r="49" spans="2:16" ht="16.5" thickBot="1">
      <c r="B49" s="98"/>
      <c r="C49" s="102"/>
      <c r="D49" s="102"/>
      <c r="E49" s="102"/>
      <c r="F49" s="174"/>
      <c r="G49" s="174"/>
      <c r="H49" s="291"/>
      <c r="I49" s="102"/>
      <c r="J49" s="102"/>
      <c r="K49" s="102"/>
      <c r="L49" s="102"/>
      <c r="M49" s="102"/>
      <c r="N49" s="102"/>
      <c r="O49" s="173" t="s">
        <v>111</v>
      </c>
      <c r="P49" s="35"/>
    </row>
    <row r="50" spans="2:16" ht="43.5" customHeight="1" thickBot="1">
      <c r="B50" s="86" t="s">
        <v>122</v>
      </c>
      <c r="C50" s="107">
        <f>'Företagsfakta '!D20</f>
        <v>0</v>
      </c>
      <c r="D50" s="590" t="s">
        <v>46</v>
      </c>
      <c r="E50" s="84"/>
      <c r="F50" s="175"/>
      <c r="G50" s="175"/>
      <c r="H50" s="100"/>
      <c r="I50" s="94" t="s">
        <v>1</v>
      </c>
      <c r="J50" s="95"/>
      <c r="K50" s="143" t="str">
        <f>K5</f>
        <v>År 2011</v>
      </c>
      <c r="L50" s="111"/>
      <c r="M50" s="590" t="str">
        <f>M5</f>
        <v>Bihuset</v>
      </c>
      <c r="N50" s="106"/>
      <c r="O50" s="142"/>
      <c r="P50" s="37"/>
    </row>
    <row r="51" spans="2:16" ht="15.75" customHeight="1" thickBot="1">
      <c r="B51" s="1475" t="s">
        <v>0</v>
      </c>
      <c r="C51" s="1859" t="s">
        <v>47</v>
      </c>
      <c r="D51" s="1860" t="s">
        <v>48</v>
      </c>
      <c r="E51" s="1860" t="s">
        <v>49</v>
      </c>
      <c r="F51" s="1860" t="s">
        <v>50</v>
      </c>
      <c r="G51" s="1860" t="s">
        <v>51</v>
      </c>
      <c r="H51" s="1860" t="s">
        <v>52</v>
      </c>
      <c r="I51" s="1860" t="s">
        <v>53</v>
      </c>
      <c r="J51" s="1860" t="s">
        <v>54</v>
      </c>
      <c r="K51" s="1860" t="s">
        <v>55</v>
      </c>
      <c r="L51" s="1860" t="s">
        <v>56</v>
      </c>
      <c r="M51" s="1860" t="s">
        <v>57</v>
      </c>
      <c r="N51" s="1860" t="s">
        <v>58</v>
      </c>
      <c r="O51" s="247" t="s">
        <v>227</v>
      </c>
      <c r="P51" s="37"/>
    </row>
    <row r="52" spans="2:16" ht="15.75" customHeight="1">
      <c r="B52" s="246" t="s">
        <v>122</v>
      </c>
      <c r="C52" s="612">
        <f>'Övriga kostnader'!$E$56/12</f>
        <v>0</v>
      </c>
      <c r="D52" s="612">
        <f>'Övriga kostnader'!$E$56/12</f>
        <v>0</v>
      </c>
      <c r="E52" s="612">
        <f>'Övriga kostnader'!$E$56/12</f>
        <v>0</v>
      </c>
      <c r="F52" s="612">
        <f>'Övriga kostnader'!$E$56/12</f>
        <v>0</v>
      </c>
      <c r="G52" s="612">
        <f>'Övriga kostnader'!$E$56/12</f>
        <v>0</v>
      </c>
      <c r="H52" s="612">
        <f>'Övriga kostnader'!$E$56/12</f>
        <v>0</v>
      </c>
      <c r="I52" s="612">
        <f>'Övriga kostnader'!$E$56/12</f>
        <v>0</v>
      </c>
      <c r="J52" s="612">
        <f>'Övriga kostnader'!$E$56/12</f>
        <v>0</v>
      </c>
      <c r="K52" s="612">
        <f>'Övriga kostnader'!$E$56/12</f>
        <v>0</v>
      </c>
      <c r="L52" s="612">
        <f>'Övriga kostnader'!$E$56/12</f>
        <v>0</v>
      </c>
      <c r="M52" s="612">
        <f>'Övriga kostnader'!$E$56/12</f>
        <v>0</v>
      </c>
      <c r="N52" s="612">
        <f>'Övriga kostnader'!$E$56/12</f>
        <v>0</v>
      </c>
      <c r="O52" s="249">
        <f>SUM(C52:N52)</f>
        <v>0</v>
      </c>
      <c r="P52" s="37"/>
    </row>
    <row r="53" spans="2:16" ht="15.75" customHeight="1" thickBot="1">
      <c r="B53" s="1561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3" t="s">
        <v>0</v>
      </c>
      <c r="P53" s="37"/>
    </row>
    <row r="54" spans="2:16" ht="13.5" thickBot="1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37"/>
    </row>
    <row r="55" spans="2:16" ht="43.5" customHeight="1" thickBot="1">
      <c r="B55" s="94" t="s">
        <v>121</v>
      </c>
      <c r="C55" s="95"/>
      <c r="D55" s="95"/>
      <c r="E55" s="178">
        <f>'Företagsfakta '!D19</f>
        <v>0</v>
      </c>
      <c r="F55" s="588" t="s">
        <v>46</v>
      </c>
      <c r="G55" s="95"/>
      <c r="H55" s="96"/>
      <c r="I55" s="94" t="s">
        <v>1</v>
      </c>
      <c r="J55" s="95"/>
      <c r="K55" s="147" t="str">
        <f>K5</f>
        <v>År 2011</v>
      </c>
      <c r="L55" s="96"/>
      <c r="M55" s="588" t="str">
        <f>M5</f>
        <v>Bihuset</v>
      </c>
      <c r="N55" s="95"/>
      <c r="O55" s="96" t="str">
        <f>O14</f>
        <v> </v>
      </c>
      <c r="P55" s="37"/>
    </row>
    <row r="56" spans="2:16" ht="13.5" customHeight="1" thickBot="1">
      <c r="B56" s="295"/>
      <c r="C56" s="286"/>
      <c r="D56" s="286"/>
      <c r="E56" s="286"/>
      <c r="F56" s="292"/>
      <c r="G56" s="292"/>
      <c r="H56" s="286"/>
      <c r="I56" s="286"/>
      <c r="J56" s="286"/>
      <c r="K56" s="286"/>
      <c r="L56" s="286"/>
      <c r="M56" s="286"/>
      <c r="N56" s="286"/>
      <c r="O56" s="271"/>
      <c r="P56" s="37"/>
    </row>
    <row r="57" spans="2:16" ht="15.75" customHeight="1">
      <c r="B57" s="2000" t="s">
        <v>0</v>
      </c>
      <c r="C57" s="2001" t="s">
        <v>47</v>
      </c>
      <c r="D57" s="2002" t="s">
        <v>48</v>
      </c>
      <c r="E57" s="2002" t="s">
        <v>49</v>
      </c>
      <c r="F57" s="2002" t="s">
        <v>50</v>
      </c>
      <c r="G57" s="2002" t="s">
        <v>51</v>
      </c>
      <c r="H57" s="2002" t="s">
        <v>52</v>
      </c>
      <c r="I57" s="2002" t="s">
        <v>53</v>
      </c>
      <c r="J57" s="2002" t="s">
        <v>54</v>
      </c>
      <c r="K57" s="2002" t="s">
        <v>55</v>
      </c>
      <c r="L57" s="2002" t="s">
        <v>56</v>
      </c>
      <c r="M57" s="2002" t="s">
        <v>57</v>
      </c>
      <c r="N57" s="2002" t="s">
        <v>58</v>
      </c>
      <c r="O57" s="2003" t="s">
        <v>59</v>
      </c>
      <c r="P57" s="37"/>
    </row>
    <row r="58" spans="2:16" ht="15.75" customHeight="1">
      <c r="B58" s="246" t="s">
        <v>122</v>
      </c>
      <c r="C58" s="837">
        <f>'Övriga kostnader'!$E$55/12</f>
        <v>0</v>
      </c>
      <c r="D58" s="838">
        <f>'Övriga kostnader'!$E$55/12</f>
        <v>0</v>
      </c>
      <c r="E58" s="838">
        <f>'Övriga kostnader'!$E$55/12</f>
        <v>0</v>
      </c>
      <c r="F58" s="838">
        <f>'Övriga kostnader'!$E$55/12</f>
        <v>0</v>
      </c>
      <c r="G58" s="838">
        <f>'Övriga kostnader'!$E$55/12</f>
        <v>0</v>
      </c>
      <c r="H58" s="838">
        <f>'Övriga kostnader'!$E$55/12</f>
        <v>0</v>
      </c>
      <c r="I58" s="838">
        <f>'Övriga kostnader'!$E$55/12</f>
        <v>0</v>
      </c>
      <c r="J58" s="838">
        <f>'Övriga kostnader'!$E$55/12</f>
        <v>0</v>
      </c>
      <c r="K58" s="838">
        <f>'Övriga kostnader'!$E$55/12</f>
        <v>0</v>
      </c>
      <c r="L58" s="838">
        <f>'Övriga kostnader'!$E$55/12</f>
        <v>0</v>
      </c>
      <c r="M58" s="838">
        <f>'Övriga kostnader'!$E$55/12</f>
        <v>0</v>
      </c>
      <c r="N58" s="838">
        <f>'Övriga kostnader'!$E$55/12</f>
        <v>0</v>
      </c>
      <c r="O58" s="249">
        <f>SUM(C58:N58)</f>
        <v>0</v>
      </c>
      <c r="P58" s="37"/>
    </row>
    <row r="59" spans="2:16" ht="15.75" customHeight="1" thickBot="1">
      <c r="B59" s="2004" t="s">
        <v>0</v>
      </c>
      <c r="C59" s="2005" t="s">
        <v>0</v>
      </c>
      <c r="D59" s="362" t="s">
        <v>0</v>
      </c>
      <c r="E59" s="362" t="s">
        <v>0</v>
      </c>
      <c r="F59" s="362"/>
      <c r="G59" s="362"/>
      <c r="H59" s="362"/>
      <c r="I59" s="362"/>
      <c r="J59" s="362"/>
      <c r="K59" s="362"/>
      <c r="L59" s="362" t="s">
        <v>0</v>
      </c>
      <c r="M59" s="362" t="s">
        <v>0</v>
      </c>
      <c r="N59" s="362" t="s">
        <v>0</v>
      </c>
      <c r="O59" s="873" t="s">
        <v>0</v>
      </c>
      <c r="P59" s="38"/>
    </row>
    <row r="60" spans="2:15" ht="13.5" thickBot="1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6" ht="43.5" customHeight="1" thickBot="1">
      <c r="B61" s="86" t="s">
        <v>121</v>
      </c>
      <c r="C61" s="144"/>
      <c r="D61" s="144"/>
      <c r="E61" s="143">
        <v>0</v>
      </c>
      <c r="F61" s="590" t="s">
        <v>46</v>
      </c>
      <c r="G61" s="144"/>
      <c r="H61" s="100"/>
      <c r="I61" s="94" t="s">
        <v>1</v>
      </c>
      <c r="J61" s="95"/>
      <c r="K61" s="144" t="str">
        <f>K5</f>
        <v>År 2011</v>
      </c>
      <c r="L61" s="146"/>
      <c r="M61" s="591" t="str">
        <f>M5</f>
        <v>Bihuset</v>
      </c>
      <c r="N61" s="144"/>
      <c r="O61" s="145"/>
      <c r="P61" s="37"/>
    </row>
    <row r="62" spans="2:16" ht="15.75" customHeight="1">
      <c r="B62" s="1475" t="s">
        <v>0</v>
      </c>
      <c r="C62" s="1857" t="s">
        <v>47</v>
      </c>
      <c r="D62" s="1858" t="s">
        <v>48</v>
      </c>
      <c r="E62" s="1858" t="s">
        <v>49</v>
      </c>
      <c r="F62" s="1858" t="s">
        <v>50</v>
      </c>
      <c r="G62" s="1858" t="s">
        <v>51</v>
      </c>
      <c r="H62" s="1858" t="s">
        <v>52</v>
      </c>
      <c r="I62" s="1858" t="s">
        <v>53</v>
      </c>
      <c r="J62" s="1858" t="s">
        <v>54</v>
      </c>
      <c r="K62" s="1858" t="s">
        <v>55</v>
      </c>
      <c r="L62" s="1858" t="s">
        <v>56</v>
      </c>
      <c r="M62" s="1858" t="s">
        <v>57</v>
      </c>
      <c r="N62" s="1858" t="s">
        <v>58</v>
      </c>
      <c r="O62" s="294" t="s">
        <v>227</v>
      </c>
      <c r="P62" s="37"/>
    </row>
    <row r="63" spans="2:16" ht="15.75" customHeight="1">
      <c r="B63" s="246" t="s">
        <v>122</v>
      </c>
      <c r="C63" s="839">
        <f>'Övriga kostnader'!$E$57/12</f>
        <v>0</v>
      </c>
      <c r="D63" s="840">
        <f>'Övriga kostnader'!$E$57/12</f>
        <v>0</v>
      </c>
      <c r="E63" s="840">
        <f>'Övriga kostnader'!$E$57/12</f>
        <v>0</v>
      </c>
      <c r="F63" s="840">
        <f>'Övriga kostnader'!$E$57/12</f>
        <v>0</v>
      </c>
      <c r="G63" s="840">
        <f>'Övriga kostnader'!$E$57/12</f>
        <v>0</v>
      </c>
      <c r="H63" s="840">
        <f>'Övriga kostnader'!$E$57/12</f>
        <v>0</v>
      </c>
      <c r="I63" s="840">
        <f>'Övriga kostnader'!$E$57/12</f>
        <v>0</v>
      </c>
      <c r="J63" s="840">
        <f>'Övriga kostnader'!$E$57/12</f>
        <v>0</v>
      </c>
      <c r="K63" s="840">
        <f>'Övriga kostnader'!$E$57/12</f>
        <v>0</v>
      </c>
      <c r="L63" s="840">
        <f>'Övriga kostnader'!$E$57/12</f>
        <v>0</v>
      </c>
      <c r="M63" s="840">
        <f>'Övriga kostnader'!$E$57/12</f>
        <v>0</v>
      </c>
      <c r="N63" s="840">
        <f>'Övriga kostnader'!$E$57/12</f>
        <v>0</v>
      </c>
      <c r="O63" s="1612">
        <f>SUM(C63:N63)</f>
        <v>0</v>
      </c>
      <c r="P63" s="37"/>
    </row>
    <row r="64" spans="2:16" ht="15.75" customHeight="1">
      <c r="B64" s="315" t="s">
        <v>205</v>
      </c>
      <c r="C64" s="353">
        <f>C52*'Företagsfakta '!$D$20/100</f>
        <v>0</v>
      </c>
      <c r="D64" s="353">
        <f>D52*'Företagsfakta '!$D$20/100</f>
        <v>0</v>
      </c>
      <c r="E64" s="353">
        <f>E52*'Företagsfakta '!$D$20/100</f>
        <v>0</v>
      </c>
      <c r="F64" s="353">
        <f>F52*'Företagsfakta '!$D$20/100</f>
        <v>0</v>
      </c>
      <c r="G64" s="353">
        <f>G52*'Företagsfakta '!$D$20/100</f>
        <v>0</v>
      </c>
      <c r="H64" s="353">
        <f>H52*'Företagsfakta '!$D$20/100</f>
        <v>0</v>
      </c>
      <c r="I64" s="353">
        <f>I52*'Företagsfakta '!$D$20/100</f>
        <v>0</v>
      </c>
      <c r="J64" s="353">
        <f>J52*'Företagsfakta '!$D$20/100</f>
        <v>0</v>
      </c>
      <c r="K64" s="353">
        <f>K52*'Företagsfakta '!$D$20/100</f>
        <v>0</v>
      </c>
      <c r="L64" s="353">
        <f>L52*'Företagsfakta '!$D$20/100</f>
        <v>0</v>
      </c>
      <c r="M64" s="353">
        <f>M52*'Företagsfakta '!$D$20/100</f>
        <v>0</v>
      </c>
      <c r="N64" s="353">
        <f>N52*'Företagsfakta '!$D$20/100</f>
        <v>0</v>
      </c>
      <c r="O64" s="309">
        <f>SUM(C64:N64)</f>
        <v>0</v>
      </c>
      <c r="P64" s="37"/>
    </row>
    <row r="65" spans="2:16" ht="15.75" customHeight="1">
      <c r="B65" s="315" t="s">
        <v>206</v>
      </c>
      <c r="C65" s="353">
        <f>SUM(C58:C59)*'Företagsfakta '!$D$19/100</f>
        <v>0</v>
      </c>
      <c r="D65" s="353">
        <f>SUM(D58:D59)*'Företagsfakta '!$D$19/100</f>
        <v>0</v>
      </c>
      <c r="E65" s="353">
        <f>SUM(E58:E59)*'Företagsfakta '!$D$19/100</f>
        <v>0</v>
      </c>
      <c r="F65" s="353">
        <f>SUM(F58:F59)*'Företagsfakta '!$D$19/100</f>
        <v>0</v>
      </c>
      <c r="G65" s="353">
        <f>SUM(G58:G59)*'Företagsfakta '!$D$19/100</f>
        <v>0</v>
      </c>
      <c r="H65" s="353">
        <f>SUM(H58:H59)*'Företagsfakta '!$D$19/100</f>
        <v>0</v>
      </c>
      <c r="I65" s="353">
        <f>SUM(I58:I59)*'Företagsfakta '!$D$19/100</f>
        <v>0</v>
      </c>
      <c r="J65" s="353">
        <f>SUM(J58:J59)*'Företagsfakta '!$D$19/100</f>
        <v>0</v>
      </c>
      <c r="K65" s="353">
        <f>SUM(K58:K59)*'Företagsfakta '!$D$19/100</f>
        <v>0</v>
      </c>
      <c r="L65" s="353">
        <f>SUM(L58:L59)*'Företagsfakta '!$D$19/100</f>
        <v>0</v>
      </c>
      <c r="M65" s="353">
        <f>SUM(M58:M59)*'Företagsfakta '!$D$19/100</f>
        <v>0</v>
      </c>
      <c r="N65" s="353">
        <f>SUM(N58:N59)*'Företagsfakta '!$D$19/100</f>
        <v>0</v>
      </c>
      <c r="O65" s="309">
        <f>SUM(O58:O59)*'Företagsfakta '!$D$19/100</f>
        <v>0</v>
      </c>
      <c r="P65" s="37"/>
    </row>
    <row r="66" spans="2:16" ht="15.75" customHeight="1">
      <c r="B66" s="315" t="s">
        <v>207</v>
      </c>
      <c r="C66" s="353">
        <f>SUM(C64:C64)*'Företagsfakta '!$D$21/100</f>
        <v>0</v>
      </c>
      <c r="D66" s="353">
        <f>SUM(D64:D64)*'Företagsfakta '!$D$21/100</f>
        <v>0</v>
      </c>
      <c r="E66" s="353">
        <f>SUM(E64:E64)*'Företagsfakta '!$D$21/100</f>
        <v>0</v>
      </c>
      <c r="F66" s="353">
        <f>SUM(F64:F64)*'Företagsfakta '!$D$21/100</f>
        <v>0</v>
      </c>
      <c r="G66" s="353">
        <f>SUM(G64:G64)*'Företagsfakta '!$D$21/100</f>
        <v>0</v>
      </c>
      <c r="H66" s="353">
        <f>SUM(H64:H64)*'Företagsfakta '!$D$21/100</f>
        <v>0</v>
      </c>
      <c r="I66" s="353">
        <f>SUM(I64:I64)*'Företagsfakta '!$D$21/100</f>
        <v>0</v>
      </c>
      <c r="J66" s="353">
        <f>SUM(J64:J64)*'Företagsfakta '!$D$21/100</f>
        <v>0</v>
      </c>
      <c r="K66" s="353">
        <f>SUM(K64:K64)*'Företagsfakta '!$D$21/100</f>
        <v>0</v>
      </c>
      <c r="L66" s="353">
        <f>SUM(L64:L64)*'Företagsfakta '!$D$21/100</f>
        <v>0</v>
      </c>
      <c r="M66" s="353">
        <f>SUM(M64:M64)*'Företagsfakta '!$D$21/100</f>
        <v>0</v>
      </c>
      <c r="N66" s="353">
        <f>SUM(N64:N64)*'Företagsfakta '!$D$21/100</f>
        <v>0</v>
      </c>
      <c r="O66" s="306">
        <f>SUM(O64:O64)*'Företagsfakta '!$D$21/100</f>
        <v>0</v>
      </c>
      <c r="P66" s="37"/>
    </row>
    <row r="67" spans="2:16" ht="15.75" customHeight="1">
      <c r="B67" s="1613" t="s">
        <v>208</v>
      </c>
      <c r="C67" s="841">
        <f>SUM(C64:C66)</f>
        <v>0</v>
      </c>
      <c r="D67" s="841">
        <f aca="true" t="shared" si="9" ref="D67:N67">SUM(D64:D66)</f>
        <v>0</v>
      </c>
      <c r="E67" s="841">
        <f t="shared" si="9"/>
        <v>0</v>
      </c>
      <c r="F67" s="841">
        <f t="shared" si="9"/>
        <v>0</v>
      </c>
      <c r="G67" s="841">
        <f t="shared" si="9"/>
        <v>0</v>
      </c>
      <c r="H67" s="841">
        <f t="shared" si="9"/>
        <v>0</v>
      </c>
      <c r="I67" s="841">
        <f t="shared" si="9"/>
        <v>0</v>
      </c>
      <c r="J67" s="841">
        <f t="shared" si="9"/>
        <v>0</v>
      </c>
      <c r="K67" s="841">
        <f t="shared" si="9"/>
        <v>0</v>
      </c>
      <c r="L67" s="841">
        <f t="shared" si="9"/>
        <v>0</v>
      </c>
      <c r="M67" s="841">
        <f t="shared" si="9"/>
        <v>0</v>
      </c>
      <c r="N67" s="841">
        <f t="shared" si="9"/>
        <v>0</v>
      </c>
      <c r="O67" s="1614">
        <f>SUM(C67:N67)</f>
        <v>0</v>
      </c>
      <c r="P67" s="37"/>
    </row>
    <row r="68" spans="2:16" ht="15.75" customHeight="1">
      <c r="B68" s="315" t="s">
        <v>209</v>
      </c>
      <c r="C68" s="353">
        <f aca="true" t="shared" si="10" ref="C68:J68">C52+C58+C63</f>
        <v>0</v>
      </c>
      <c r="D68" s="353">
        <f t="shared" si="10"/>
        <v>0</v>
      </c>
      <c r="E68" s="353">
        <f t="shared" si="10"/>
        <v>0</v>
      </c>
      <c r="F68" s="353">
        <f t="shared" si="10"/>
        <v>0</v>
      </c>
      <c r="G68" s="353">
        <f t="shared" si="10"/>
        <v>0</v>
      </c>
      <c r="H68" s="353">
        <f t="shared" si="10"/>
        <v>0</v>
      </c>
      <c r="I68" s="353">
        <f t="shared" si="10"/>
        <v>0</v>
      </c>
      <c r="J68" s="353">
        <f t="shared" si="10"/>
        <v>0</v>
      </c>
      <c r="K68" s="353">
        <f>K52+K58+K63</f>
        <v>0</v>
      </c>
      <c r="L68" s="353">
        <f>L52+L58+L63</f>
        <v>0</v>
      </c>
      <c r="M68" s="353">
        <f>M52+M58+M63</f>
        <v>0</v>
      </c>
      <c r="N68" s="353">
        <f>N52+N58+N63</f>
        <v>0</v>
      </c>
      <c r="O68" s="309">
        <f>SUM(C68:N68)</f>
        <v>0</v>
      </c>
      <c r="P68" s="37"/>
    </row>
    <row r="69" spans="2:16" ht="15.75" customHeight="1">
      <c r="B69" s="315" t="s">
        <v>210</v>
      </c>
      <c r="C69" s="353">
        <f>SUM(C67:C68)</f>
        <v>0</v>
      </c>
      <c r="D69" s="353">
        <f aca="true" t="shared" si="11" ref="D69:N69">SUM(D67:D68)</f>
        <v>0</v>
      </c>
      <c r="E69" s="353">
        <f t="shared" si="11"/>
        <v>0</v>
      </c>
      <c r="F69" s="353">
        <f t="shared" si="11"/>
        <v>0</v>
      </c>
      <c r="G69" s="353">
        <f t="shared" si="11"/>
        <v>0</v>
      </c>
      <c r="H69" s="353">
        <f t="shared" si="11"/>
        <v>0</v>
      </c>
      <c r="I69" s="353">
        <f t="shared" si="11"/>
        <v>0</v>
      </c>
      <c r="J69" s="353">
        <f t="shared" si="11"/>
        <v>0</v>
      </c>
      <c r="K69" s="353">
        <f t="shared" si="11"/>
        <v>0</v>
      </c>
      <c r="L69" s="353">
        <f t="shared" si="11"/>
        <v>0</v>
      </c>
      <c r="M69" s="353">
        <f t="shared" si="11"/>
        <v>0</v>
      </c>
      <c r="N69" s="353">
        <f t="shared" si="11"/>
        <v>0</v>
      </c>
      <c r="O69" s="309">
        <f>SUM(C69:N69)</f>
        <v>0</v>
      </c>
      <c r="P69" s="41"/>
    </row>
    <row r="70" spans="2:16" ht="13.5" thickBot="1">
      <c r="B70" s="265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1615"/>
      <c r="P70" s="41"/>
    </row>
    <row r="71" spans="2:16" ht="16.5" customHeight="1">
      <c r="B71" s="104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90"/>
      <c r="P71" s="41"/>
    </row>
    <row r="72" spans="2:16" ht="16.5" thickBot="1">
      <c r="B72" s="295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172" t="s">
        <v>153</v>
      </c>
      <c r="P72" s="38"/>
    </row>
    <row r="73" spans="2:16" ht="43.5" customHeight="1" thickBot="1">
      <c r="B73" s="591" t="s">
        <v>129</v>
      </c>
      <c r="C73" s="106"/>
      <c r="D73" s="106"/>
      <c r="E73" s="106"/>
      <c r="F73" s="95"/>
      <c r="G73" s="95"/>
      <c r="H73" s="96"/>
      <c r="I73" s="94" t="s">
        <v>1</v>
      </c>
      <c r="J73" s="95"/>
      <c r="K73" s="147" t="str">
        <f>K5</f>
        <v>År 2011</v>
      </c>
      <c r="L73" s="111"/>
      <c r="M73" s="591" t="str">
        <f>M5</f>
        <v>Bihuset</v>
      </c>
      <c r="N73" s="106"/>
      <c r="O73" s="109" t="str">
        <f>O14</f>
        <v> </v>
      </c>
      <c r="P73" s="37"/>
    </row>
    <row r="74" spans="2:16" ht="15.75">
      <c r="B74" s="296"/>
      <c r="C74" s="176"/>
      <c r="D74" s="176"/>
      <c r="E74" s="176"/>
      <c r="F74" s="176"/>
      <c r="G74" s="297"/>
      <c r="H74" s="176"/>
      <c r="I74" s="176"/>
      <c r="J74" s="176"/>
      <c r="K74" s="176"/>
      <c r="L74" s="176"/>
      <c r="M74" s="176"/>
      <c r="N74" s="176"/>
      <c r="O74" s="298"/>
      <c r="P74" s="37"/>
    </row>
    <row r="75" spans="2:16" ht="15.75" customHeight="1">
      <c r="B75" s="299" t="s">
        <v>125</v>
      </c>
      <c r="C75" s="1861" t="s">
        <v>47</v>
      </c>
      <c r="D75" s="1862" t="s">
        <v>48</v>
      </c>
      <c r="E75" s="1862" t="s">
        <v>49</v>
      </c>
      <c r="F75" s="1862" t="s">
        <v>50</v>
      </c>
      <c r="G75" s="1862" t="s">
        <v>51</v>
      </c>
      <c r="H75" s="1862" t="s">
        <v>52</v>
      </c>
      <c r="I75" s="1862" t="s">
        <v>53</v>
      </c>
      <c r="J75" s="1862" t="s">
        <v>54</v>
      </c>
      <c r="K75" s="1862" t="s">
        <v>55</v>
      </c>
      <c r="L75" s="1862" t="s">
        <v>56</v>
      </c>
      <c r="M75" s="1862" t="s">
        <v>57</v>
      </c>
      <c r="N75" s="1862" t="s">
        <v>58</v>
      </c>
      <c r="O75" s="300" t="s">
        <v>227</v>
      </c>
      <c r="P75" s="37"/>
    </row>
    <row r="76" spans="2:16" ht="15.75" customHeight="1">
      <c r="B76" s="246" t="str">
        <f>Personal!B5</f>
        <v>Skötsel av bikupor</v>
      </c>
      <c r="C76" s="842">
        <f>Personal!$G$5/3</f>
        <v>0</v>
      </c>
      <c r="D76" s="843">
        <f>Personal!$G$5/3</f>
        <v>0</v>
      </c>
      <c r="E76" s="843">
        <f>Personal!$G$5/3</f>
        <v>0</v>
      </c>
      <c r="F76" s="843">
        <f>Personal!$K$5/3</f>
        <v>0</v>
      </c>
      <c r="G76" s="843">
        <f>Personal!$K$5/3</f>
        <v>0</v>
      </c>
      <c r="H76" s="843">
        <f>Personal!$K$5/3</f>
        <v>0</v>
      </c>
      <c r="I76" s="843">
        <f>Personal!$O$5/3</f>
        <v>0</v>
      </c>
      <c r="J76" s="843">
        <f>Personal!$O$5/3</f>
        <v>0</v>
      </c>
      <c r="K76" s="843">
        <f>Personal!$O$5/3</f>
        <v>0</v>
      </c>
      <c r="L76" s="843">
        <f>Personal!$S$5/3</f>
        <v>0</v>
      </c>
      <c r="M76" s="843">
        <f>Personal!$S$5/3</f>
        <v>0</v>
      </c>
      <c r="N76" s="843">
        <f>Personal!$S$5/3</f>
        <v>0</v>
      </c>
      <c r="O76" s="301">
        <f aca="true" t="shared" si="12" ref="O76:O81">SUM(C76:N76)</f>
        <v>0</v>
      </c>
      <c r="P76" s="37"/>
    </row>
    <row r="77" spans="2:16" ht="15.75" customHeight="1">
      <c r="B77" s="246" t="str">
        <f>Personal!B6</f>
        <v>Transporter</v>
      </c>
      <c r="C77" s="832">
        <f>Personal!$G$6/3</f>
        <v>0</v>
      </c>
      <c r="D77" s="612">
        <f>Personal!$G$6/3</f>
        <v>0</v>
      </c>
      <c r="E77" s="612">
        <f>Personal!$G$6/3</f>
        <v>0</v>
      </c>
      <c r="F77" s="612">
        <f>Personal!$K$6/3</f>
        <v>0</v>
      </c>
      <c r="G77" s="612">
        <f>Personal!$K$6/3</f>
        <v>0</v>
      </c>
      <c r="H77" s="612">
        <f>Personal!$K$6/3</f>
        <v>0</v>
      </c>
      <c r="I77" s="612">
        <f>Personal!$O$6/3</f>
        <v>0</v>
      </c>
      <c r="J77" s="612">
        <f>Personal!$O$6/3</f>
        <v>0</v>
      </c>
      <c r="K77" s="612">
        <f>Personal!$O$6/3</f>
        <v>0</v>
      </c>
      <c r="L77" s="612">
        <f>Personal!$S$6/3</f>
        <v>0</v>
      </c>
      <c r="M77" s="612">
        <f>Personal!$S$6/3</f>
        <v>0</v>
      </c>
      <c r="N77" s="612">
        <f>Personal!$S$6/3</f>
        <v>0</v>
      </c>
      <c r="O77" s="249">
        <f t="shared" si="12"/>
        <v>0</v>
      </c>
      <c r="P77" s="37"/>
    </row>
    <row r="78" spans="2:16" ht="15.75" customHeight="1">
      <c r="B78" s="302" t="str">
        <f>Personal!B7</f>
        <v>Slungning</v>
      </c>
      <c r="C78" s="832">
        <f>Personal!$G$7/3</f>
        <v>0</v>
      </c>
      <c r="D78" s="612">
        <f>Personal!$G$7/3</f>
        <v>0</v>
      </c>
      <c r="E78" s="612">
        <f>Personal!$G$7/3</f>
        <v>0</v>
      </c>
      <c r="F78" s="612">
        <f>Personal!$K$7/3</f>
        <v>0</v>
      </c>
      <c r="G78" s="612">
        <f>Personal!$K$7/3</f>
        <v>0</v>
      </c>
      <c r="H78" s="612">
        <f>Personal!$K$7/3</f>
        <v>0</v>
      </c>
      <c r="I78" s="612">
        <f>Personal!$O$7/3</f>
        <v>0</v>
      </c>
      <c r="J78" s="612">
        <f>Personal!$O$7/3</f>
        <v>0</v>
      </c>
      <c r="K78" s="612">
        <f>Personal!$O$7/3</f>
        <v>0</v>
      </c>
      <c r="L78" s="612">
        <f>Personal!$S$7/3</f>
        <v>0</v>
      </c>
      <c r="M78" s="612">
        <f>Personal!$S$7/3</f>
        <v>0</v>
      </c>
      <c r="N78" s="612">
        <f>Personal!$S$7/3</f>
        <v>0</v>
      </c>
      <c r="O78" s="249">
        <f t="shared" si="12"/>
        <v>0</v>
      </c>
      <c r="P78" s="37"/>
    </row>
    <row r="79" spans="2:16" ht="15.75" customHeight="1">
      <c r="B79" s="302" t="str">
        <f>Personal!B8</f>
        <v>Honungsberedning</v>
      </c>
      <c r="C79" s="832">
        <f>Personal!$G$8/3</f>
        <v>0</v>
      </c>
      <c r="D79" s="612">
        <f>Personal!$G$8/3</f>
        <v>0</v>
      </c>
      <c r="E79" s="612">
        <f>Personal!$G$8/3</f>
        <v>0</v>
      </c>
      <c r="F79" s="612">
        <f>Personal!$K$8/3</f>
        <v>0</v>
      </c>
      <c r="G79" s="612">
        <f>Personal!$K$8/3</f>
        <v>0</v>
      </c>
      <c r="H79" s="612">
        <f>Personal!$K$8/3</f>
        <v>0</v>
      </c>
      <c r="I79" s="612">
        <f>Personal!$O$8/3</f>
        <v>0</v>
      </c>
      <c r="J79" s="612">
        <f>Personal!$O$8/3</f>
        <v>0</v>
      </c>
      <c r="K79" s="612">
        <f>Personal!$O$8/3</f>
        <v>0</v>
      </c>
      <c r="L79" s="612">
        <f>Personal!$S$8/3</f>
        <v>0</v>
      </c>
      <c r="M79" s="612">
        <f>Personal!$S$8/3</f>
        <v>0</v>
      </c>
      <c r="N79" s="612">
        <f>Personal!$S$8/3</f>
        <v>0</v>
      </c>
      <c r="O79" s="249">
        <f t="shared" si="12"/>
        <v>0</v>
      </c>
      <c r="P79" s="37"/>
    </row>
    <row r="80" spans="2:16" ht="15.75" customHeight="1">
      <c r="B80" s="302" t="str">
        <f>Personal!B9</f>
        <v>Övrigt</v>
      </c>
      <c r="C80" s="832">
        <f>Personal!$G$9/3</f>
        <v>0</v>
      </c>
      <c r="D80" s="612">
        <f>Personal!$G$9/3</f>
        <v>0</v>
      </c>
      <c r="E80" s="612">
        <f>Personal!$G$9/3</f>
        <v>0</v>
      </c>
      <c r="F80" s="612">
        <f>Personal!$K$9/3</f>
        <v>0</v>
      </c>
      <c r="G80" s="612">
        <f>Personal!$K$9/3</f>
        <v>0</v>
      </c>
      <c r="H80" s="612">
        <f>Personal!$K$9/3</f>
        <v>0</v>
      </c>
      <c r="I80" s="612">
        <f>Personal!$O$9/3</f>
        <v>0</v>
      </c>
      <c r="J80" s="612">
        <f>Personal!$O$9/3</f>
        <v>0</v>
      </c>
      <c r="K80" s="612">
        <f>Personal!$O$9/3</f>
        <v>0</v>
      </c>
      <c r="L80" s="612">
        <f>Personal!$S$9/3</f>
        <v>0</v>
      </c>
      <c r="M80" s="612">
        <f>Personal!$S$9/3</f>
        <v>0</v>
      </c>
      <c r="N80" s="612">
        <f>Personal!$S$9/3</f>
        <v>0</v>
      </c>
      <c r="O80" s="249">
        <f t="shared" si="12"/>
        <v>0</v>
      </c>
      <c r="P80" s="37"/>
    </row>
    <row r="81" spans="2:16" ht="15.75" customHeight="1">
      <c r="B81" s="303" t="str">
        <f>Personal!B10</f>
        <v>Övrigt</v>
      </c>
      <c r="C81" s="833">
        <f>Personal!$G$10/3</f>
        <v>0</v>
      </c>
      <c r="D81" s="834">
        <f>Personal!$G$10/3</f>
        <v>0</v>
      </c>
      <c r="E81" s="834">
        <f>Personal!$G$10/3</f>
        <v>0</v>
      </c>
      <c r="F81" s="834">
        <f>Personal!$K$10/3</f>
        <v>0</v>
      </c>
      <c r="G81" s="834">
        <f>Personal!$K$10/3</f>
        <v>0</v>
      </c>
      <c r="H81" s="834">
        <f>Personal!$K$10/3</f>
        <v>0</v>
      </c>
      <c r="I81" s="834">
        <f>Personal!$O$10/3</f>
        <v>0</v>
      </c>
      <c r="J81" s="834">
        <f>Personal!$O$10/3</f>
        <v>0</v>
      </c>
      <c r="K81" s="834">
        <f>Personal!$O$10/3</f>
        <v>0</v>
      </c>
      <c r="L81" s="834">
        <f>Personal!$S$10/3</f>
        <v>0</v>
      </c>
      <c r="M81" s="834">
        <f>Personal!$S$10/3</f>
        <v>0</v>
      </c>
      <c r="N81" s="834">
        <f>Personal!$S$10/3</f>
        <v>0</v>
      </c>
      <c r="O81" s="304">
        <f t="shared" si="12"/>
        <v>0</v>
      </c>
      <c r="P81" s="37"/>
    </row>
    <row r="82" spans="2:16" ht="15.75" customHeight="1">
      <c r="B82" s="305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306" t="s">
        <v>0</v>
      </c>
      <c r="P82" s="37"/>
    </row>
    <row r="83" spans="2:16" ht="15.75" customHeight="1">
      <c r="B83" s="307" t="s">
        <v>175</v>
      </c>
      <c r="C83" s="613">
        <f aca="true" t="shared" si="13" ref="C83:N83">SUM(C76:C82)</f>
        <v>0</v>
      </c>
      <c r="D83" s="613">
        <f t="shared" si="13"/>
        <v>0</v>
      </c>
      <c r="E83" s="613">
        <f t="shared" si="13"/>
        <v>0</v>
      </c>
      <c r="F83" s="613">
        <f t="shared" si="13"/>
        <v>0</v>
      </c>
      <c r="G83" s="613">
        <f t="shared" si="13"/>
        <v>0</v>
      </c>
      <c r="H83" s="613">
        <f t="shared" si="13"/>
        <v>0</v>
      </c>
      <c r="I83" s="613">
        <f t="shared" si="13"/>
        <v>0</v>
      </c>
      <c r="J83" s="613">
        <f t="shared" si="13"/>
        <v>0</v>
      </c>
      <c r="K83" s="613">
        <f t="shared" si="13"/>
        <v>0</v>
      </c>
      <c r="L83" s="613">
        <f t="shared" si="13"/>
        <v>0</v>
      </c>
      <c r="M83" s="613">
        <f t="shared" si="13"/>
        <v>0</v>
      </c>
      <c r="N83" s="613">
        <f t="shared" si="13"/>
        <v>0</v>
      </c>
      <c r="O83" s="309">
        <f>SUM(C83:N83)</f>
        <v>0</v>
      </c>
      <c r="P83" s="37"/>
    </row>
    <row r="84" spans="2:16" ht="15.75" customHeight="1" thickBot="1">
      <c r="B84" s="310"/>
      <c r="C84" s="613"/>
      <c r="D84" s="613"/>
      <c r="E84" s="613"/>
      <c r="F84" s="613"/>
      <c r="G84" s="613"/>
      <c r="H84" s="613"/>
      <c r="I84" s="613"/>
      <c r="J84" s="613"/>
      <c r="K84" s="613"/>
      <c r="L84" s="613"/>
      <c r="M84" s="613"/>
      <c r="N84" s="613"/>
      <c r="O84" s="309"/>
      <c r="P84" s="37"/>
    </row>
    <row r="85" spans="2:16" ht="15.75" customHeight="1" thickBot="1">
      <c r="B85" s="246" t="s">
        <v>62</v>
      </c>
      <c r="C85" s="857" t="s">
        <v>47</v>
      </c>
      <c r="D85" s="858" t="s">
        <v>48</v>
      </c>
      <c r="E85" s="858" t="s">
        <v>49</v>
      </c>
      <c r="F85" s="858" t="s">
        <v>50</v>
      </c>
      <c r="G85" s="858" t="s">
        <v>51</v>
      </c>
      <c r="H85" s="858" t="s">
        <v>52</v>
      </c>
      <c r="I85" s="858" t="s">
        <v>53</v>
      </c>
      <c r="J85" s="858" t="s">
        <v>54</v>
      </c>
      <c r="K85" s="858" t="s">
        <v>55</v>
      </c>
      <c r="L85" s="858" t="s">
        <v>56</v>
      </c>
      <c r="M85" s="858" t="s">
        <v>57</v>
      </c>
      <c r="N85" s="858" t="s">
        <v>58</v>
      </c>
      <c r="O85" s="592" t="s">
        <v>0</v>
      </c>
      <c r="P85" s="37"/>
    </row>
    <row r="86" spans="2:16" ht="15.75" customHeight="1" thickBot="1">
      <c r="B86" s="302" t="str">
        <f>Personal!B11</f>
        <v>Övrigt</v>
      </c>
      <c r="C86" s="832">
        <f>Personal!$G$11/3</f>
        <v>0</v>
      </c>
      <c r="D86" s="612">
        <f>Personal!$G$11/3</f>
        <v>0</v>
      </c>
      <c r="E86" s="612">
        <f>Personal!$G$11/3</f>
        <v>0</v>
      </c>
      <c r="F86" s="612">
        <f>Personal!$K$11/3</f>
        <v>0</v>
      </c>
      <c r="G86" s="612">
        <f>Personal!$K$11/3</f>
        <v>0</v>
      </c>
      <c r="H86" s="612">
        <f>Personal!$K$11/3</f>
        <v>0</v>
      </c>
      <c r="I86" s="612">
        <f>Personal!$O$11/3</f>
        <v>0</v>
      </c>
      <c r="J86" s="612">
        <f>Personal!$O$11/3</f>
        <v>0</v>
      </c>
      <c r="K86" s="612">
        <f>Personal!$O$11/3</f>
        <v>0</v>
      </c>
      <c r="L86" s="612">
        <f>Personal!$S$11/3</f>
        <v>0</v>
      </c>
      <c r="M86" s="612">
        <f>Personal!$S$11/3</f>
        <v>0</v>
      </c>
      <c r="N86" s="612">
        <f>Personal!$S$11/3</f>
        <v>0</v>
      </c>
      <c r="O86" s="249">
        <f>SUM(C86:N86)</f>
        <v>0</v>
      </c>
      <c r="P86" s="37"/>
    </row>
    <row r="87" spans="2:16" ht="15.75" customHeight="1" thickBot="1">
      <c r="B87" s="598" t="str">
        <f>Personal!B12</f>
        <v>Företagarens egen lön</v>
      </c>
      <c r="C87" s="1873">
        <f>Personal!$G$12/3</f>
        <v>0</v>
      </c>
      <c r="D87" s="1874">
        <f>Personal!$G$12/3</f>
        <v>0</v>
      </c>
      <c r="E87" s="1874">
        <f>Personal!$G$12/3</f>
        <v>0</v>
      </c>
      <c r="F87" s="1874">
        <f>Personal!$K$12/3</f>
        <v>0</v>
      </c>
      <c r="G87" s="1874">
        <f>Personal!$K$12/3</f>
        <v>0</v>
      </c>
      <c r="H87" s="1874">
        <f>Personal!$K$12/3</f>
        <v>0</v>
      </c>
      <c r="I87" s="1874">
        <f>Personal!$O$12/3</f>
        <v>0</v>
      </c>
      <c r="J87" s="1874">
        <f>Personal!$O$12/3</f>
        <v>0</v>
      </c>
      <c r="K87" s="1874">
        <f>Personal!$O$12/3</f>
        <v>0</v>
      </c>
      <c r="L87" s="1874">
        <f>Personal!$S$12/3</f>
        <v>0</v>
      </c>
      <c r="M87" s="1874">
        <f>Personal!$S$12/3</f>
        <v>0</v>
      </c>
      <c r="N87" s="1874">
        <f>Personal!$S$12/3</f>
        <v>0</v>
      </c>
      <c r="O87" s="592">
        <f>SUM(C87:N87)</f>
        <v>0</v>
      </c>
      <c r="P87" s="37"/>
    </row>
    <row r="88" spans="2:16" ht="15.75" customHeight="1">
      <c r="B88" s="311"/>
      <c r="C88" s="845" t="s">
        <v>0</v>
      </c>
      <c r="D88" s="845"/>
      <c r="E88" s="845"/>
      <c r="F88" s="845"/>
      <c r="G88" s="845"/>
      <c r="H88" s="845"/>
      <c r="I88" s="845"/>
      <c r="J88" s="845"/>
      <c r="K88" s="845"/>
      <c r="L88" s="845"/>
      <c r="M88" s="845"/>
      <c r="N88" s="845"/>
      <c r="O88" s="312" t="s">
        <v>0</v>
      </c>
      <c r="P88" s="37"/>
    </row>
    <row r="89" spans="2:16" ht="15.75" customHeight="1">
      <c r="B89" s="307" t="s">
        <v>176</v>
      </c>
      <c r="C89" s="613">
        <f aca="true" t="shared" si="14" ref="C89:O89">SUM(C83:C88)</f>
        <v>0</v>
      </c>
      <c r="D89" s="613">
        <f t="shared" si="14"/>
        <v>0</v>
      </c>
      <c r="E89" s="613">
        <f t="shared" si="14"/>
        <v>0</v>
      </c>
      <c r="F89" s="613">
        <f t="shared" si="14"/>
        <v>0</v>
      </c>
      <c r="G89" s="613">
        <f t="shared" si="14"/>
        <v>0</v>
      </c>
      <c r="H89" s="613">
        <f t="shared" si="14"/>
        <v>0</v>
      </c>
      <c r="I89" s="613">
        <f t="shared" si="14"/>
        <v>0</v>
      </c>
      <c r="J89" s="613">
        <f t="shared" si="14"/>
        <v>0</v>
      </c>
      <c r="K89" s="613">
        <f t="shared" si="14"/>
        <v>0</v>
      </c>
      <c r="L89" s="613">
        <f t="shared" si="14"/>
        <v>0</v>
      </c>
      <c r="M89" s="613">
        <f t="shared" si="14"/>
        <v>0</v>
      </c>
      <c r="N89" s="613">
        <f t="shared" si="14"/>
        <v>0</v>
      </c>
      <c r="O89" s="313">
        <f t="shared" si="14"/>
        <v>0</v>
      </c>
      <c r="P89" s="37"/>
    </row>
    <row r="90" spans="2:16" ht="15.75" customHeight="1">
      <c r="B90" s="314" t="s">
        <v>99</v>
      </c>
      <c r="C90" s="846">
        <f>C89*'Företagsfakta '!$D$23/100</f>
        <v>0</v>
      </c>
      <c r="D90" s="846">
        <f>D89*'Företagsfakta '!$D$23/100</f>
        <v>0</v>
      </c>
      <c r="E90" s="846">
        <f>E89*'Företagsfakta '!$D$23/100</f>
        <v>0</v>
      </c>
      <c r="F90" s="846">
        <f>F89*'Företagsfakta '!$D$23/100</f>
        <v>0</v>
      </c>
      <c r="G90" s="846">
        <f>G89*'Företagsfakta '!$D$23/100</f>
        <v>0</v>
      </c>
      <c r="H90" s="846">
        <f>H89*'Företagsfakta '!$D$23/100</f>
        <v>0</v>
      </c>
      <c r="I90" s="846">
        <f>I89*'Företagsfakta '!$D$23/100</f>
        <v>0</v>
      </c>
      <c r="J90" s="846">
        <f>J89*'Företagsfakta '!$D$23/100</f>
        <v>0</v>
      </c>
      <c r="K90" s="846">
        <f>K89*'Företagsfakta '!$D$23/100</f>
        <v>0</v>
      </c>
      <c r="L90" s="846">
        <f>L89*'Företagsfakta '!$D$23/100</f>
        <v>0</v>
      </c>
      <c r="M90" s="846">
        <f>M89*'Företagsfakta '!$D$23/100</f>
        <v>0</v>
      </c>
      <c r="N90" s="846">
        <f>N89*'Företagsfakta '!$D$23/100</f>
        <v>0</v>
      </c>
      <c r="O90" s="847">
        <f>O89*'Företagsfakta '!$D$23/100</f>
        <v>0</v>
      </c>
      <c r="P90" s="37"/>
    </row>
    <row r="91" spans="2:16" ht="15.75" customHeight="1">
      <c r="B91" s="315" t="s">
        <v>177</v>
      </c>
      <c r="C91" s="353">
        <f aca="true" t="shared" si="15" ref="C91:N91">C89+C90</f>
        <v>0</v>
      </c>
      <c r="D91" s="353">
        <f t="shared" si="15"/>
        <v>0</v>
      </c>
      <c r="E91" s="353">
        <f t="shared" si="15"/>
        <v>0</v>
      </c>
      <c r="F91" s="353">
        <f t="shared" si="15"/>
        <v>0</v>
      </c>
      <c r="G91" s="353">
        <f t="shared" si="15"/>
        <v>0</v>
      </c>
      <c r="H91" s="353">
        <f t="shared" si="15"/>
        <v>0</v>
      </c>
      <c r="I91" s="353">
        <f t="shared" si="15"/>
        <v>0</v>
      </c>
      <c r="J91" s="353">
        <f t="shared" si="15"/>
        <v>0</v>
      </c>
      <c r="K91" s="353">
        <f t="shared" si="15"/>
        <v>0</v>
      </c>
      <c r="L91" s="353">
        <f t="shared" si="15"/>
        <v>0</v>
      </c>
      <c r="M91" s="353">
        <f t="shared" si="15"/>
        <v>0</v>
      </c>
      <c r="N91" s="353">
        <f t="shared" si="15"/>
        <v>0</v>
      </c>
      <c r="O91" s="309">
        <f>SUM(C91:N91)</f>
        <v>0</v>
      </c>
      <c r="P91" s="37"/>
    </row>
    <row r="92" spans="2:16" ht="15.75" customHeight="1">
      <c r="B92" s="315" t="s">
        <v>98</v>
      </c>
      <c r="C92" s="353">
        <f>SUM(C91)*'Företagsfakta '!$D$24/100</f>
        <v>0</v>
      </c>
      <c r="D92" s="353">
        <f>SUM(D91)*'Företagsfakta '!$D$24/100</f>
        <v>0</v>
      </c>
      <c r="E92" s="353">
        <f>SUM(E91)*'Företagsfakta '!$D$24/100</f>
        <v>0</v>
      </c>
      <c r="F92" s="353">
        <f>SUM(F91)*'Företagsfakta '!$D$24/100</f>
        <v>0</v>
      </c>
      <c r="G92" s="353">
        <f>SUM(G91)*'Företagsfakta '!$D$24/100</f>
        <v>0</v>
      </c>
      <c r="H92" s="353">
        <f>SUM(H91)*'Företagsfakta '!$D$24/100</f>
        <v>0</v>
      </c>
      <c r="I92" s="353">
        <f>SUM(I91)*'Företagsfakta '!$D$24/100</f>
        <v>0</v>
      </c>
      <c r="J92" s="353">
        <f>SUM(J91)*'Företagsfakta '!$D$24/100</f>
        <v>0</v>
      </c>
      <c r="K92" s="353">
        <f>SUM(K91)*'Företagsfakta '!$D$24/100</f>
        <v>0</v>
      </c>
      <c r="L92" s="353">
        <f>SUM(L91)*'Företagsfakta '!$D$24/100</f>
        <v>0</v>
      </c>
      <c r="M92" s="353">
        <f>SUM(M91)*'Företagsfakta '!$D$24/100</f>
        <v>0</v>
      </c>
      <c r="N92" s="353">
        <f>SUM(N91)*'Företagsfakta '!$D$24/100</f>
        <v>0</v>
      </c>
      <c r="O92" s="309">
        <f>SUM(O91)*'Företagsfakta '!$D$24/100</f>
        <v>0</v>
      </c>
      <c r="P92" s="41"/>
    </row>
    <row r="93" spans="2:16" ht="15.75" customHeight="1">
      <c r="B93" s="315"/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09"/>
      <c r="P93" s="41"/>
    </row>
    <row r="94" spans="2:16" ht="15.75" customHeight="1">
      <c r="B94" s="1465"/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353"/>
      <c r="O94" s="353"/>
      <c r="P94" s="41"/>
    </row>
    <row r="95" spans="2:16" ht="15.75" customHeight="1" thickBot="1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489" t="s">
        <v>154</v>
      </c>
      <c r="P95" s="41"/>
    </row>
    <row r="96" spans="2:16" ht="43.5" customHeight="1" thickBot="1">
      <c r="B96" s="94" t="s">
        <v>151</v>
      </c>
      <c r="C96" s="95"/>
      <c r="D96" s="95"/>
      <c r="E96" s="95"/>
      <c r="F96" s="95"/>
      <c r="G96" s="95"/>
      <c r="H96" s="96"/>
      <c r="I96" s="94" t="s">
        <v>1</v>
      </c>
      <c r="J96" s="95"/>
      <c r="K96" s="147" t="str">
        <f>K5</f>
        <v>År 2011</v>
      </c>
      <c r="L96" s="96"/>
      <c r="M96" s="591" t="str">
        <f>M5</f>
        <v>Bihuset</v>
      </c>
      <c r="N96" s="106"/>
      <c r="O96" s="110" t="str">
        <f>O14</f>
        <v> </v>
      </c>
      <c r="P96" s="37"/>
    </row>
    <row r="97" spans="2:16" ht="13.5" thickBot="1">
      <c r="B97" s="286"/>
      <c r="C97" s="286"/>
      <c r="D97" s="286"/>
      <c r="E97" s="286"/>
      <c r="F97" s="292"/>
      <c r="G97" s="1110"/>
      <c r="H97" s="1111"/>
      <c r="I97" s="1111"/>
      <c r="J97" s="1111"/>
      <c r="K97" s="1111"/>
      <c r="L97" s="1111"/>
      <c r="M97" s="286"/>
      <c r="N97" s="286"/>
      <c r="O97" s="316"/>
      <c r="P97" s="37"/>
    </row>
    <row r="98" spans="2:16" ht="15.75" customHeight="1" thickBot="1">
      <c r="B98" s="152" t="s">
        <v>397</v>
      </c>
      <c r="C98" s="1114"/>
      <c r="D98" s="1114"/>
      <c r="E98" s="99"/>
      <c r="F98" s="1115" t="s">
        <v>251</v>
      </c>
      <c r="G98" s="99"/>
      <c r="H98" s="1116" t="s">
        <v>252</v>
      </c>
      <c r="I98" s="99"/>
      <c r="J98" s="1117" t="s">
        <v>130</v>
      </c>
      <c r="K98" s="1116"/>
      <c r="L98" s="1118" t="s">
        <v>69</v>
      </c>
      <c r="M98" s="321"/>
      <c r="N98" s="1118" t="s">
        <v>229</v>
      </c>
      <c r="O98" s="322"/>
      <c r="P98" s="37"/>
    </row>
    <row r="99" spans="2:16" ht="15.75" customHeight="1" thickBot="1">
      <c r="B99" s="302" t="str">
        <f>Investering!A5</f>
        <v>Slungutrustning</v>
      </c>
      <c r="C99" s="318"/>
      <c r="D99" s="252"/>
      <c r="E99" s="98"/>
      <c r="F99" s="1112">
        <f>Investering!F15</f>
        <v>30</v>
      </c>
      <c r="G99" s="251" t="s">
        <v>65</v>
      </c>
      <c r="H99" s="851">
        <f>Investering!B5</f>
        <v>0</v>
      </c>
      <c r="I99" s="1104"/>
      <c r="J99" s="598">
        <f aca="true" t="shared" si="16" ref="J99:J104">O108</f>
        <v>0</v>
      </c>
      <c r="K99" s="1113"/>
      <c r="L99" s="851">
        <f aca="true" t="shared" si="17" ref="L99:L105">(F99*H99/100)+(F99*J99/100)</f>
        <v>0</v>
      </c>
      <c r="M99" s="612"/>
      <c r="N99" s="851">
        <f aca="true" t="shared" si="18" ref="N99:N105">H99+J99-L99</f>
        <v>0</v>
      </c>
      <c r="O99" s="319"/>
      <c r="P99" s="37"/>
    </row>
    <row r="100" spans="2:16" ht="15.75" customHeight="1" thickBot="1">
      <c r="B100" s="302" t="str">
        <f>Investering!A6</f>
        <v>Slungrumsinredning</v>
      </c>
      <c r="C100" s="318"/>
      <c r="D100" s="252"/>
      <c r="E100" s="252"/>
      <c r="F100" s="317">
        <f>Investering!F16</f>
        <v>30</v>
      </c>
      <c r="G100" s="251" t="s">
        <v>65</v>
      </c>
      <c r="H100" s="848">
        <f>Investering!B6</f>
        <v>0</v>
      </c>
      <c r="I100" s="1104"/>
      <c r="J100" s="598">
        <f t="shared" si="16"/>
        <v>0</v>
      </c>
      <c r="K100" s="851" t="s">
        <v>0</v>
      </c>
      <c r="L100" s="848">
        <f t="shared" si="17"/>
        <v>0</v>
      </c>
      <c r="M100" s="612"/>
      <c r="N100" s="848">
        <f t="shared" si="18"/>
        <v>0</v>
      </c>
      <c r="O100" s="319"/>
      <c r="P100" s="37"/>
    </row>
    <row r="101" spans="2:16" ht="15.75" customHeight="1" thickBot="1">
      <c r="B101" s="302" t="str">
        <f>Investering!A7</f>
        <v>Kylrum</v>
      </c>
      <c r="C101" s="318"/>
      <c r="D101" s="252"/>
      <c r="E101" s="98"/>
      <c r="F101" s="317">
        <f>Investering!F17</f>
        <v>30</v>
      </c>
      <c r="G101" s="251" t="s">
        <v>65</v>
      </c>
      <c r="H101" s="848">
        <f>Investering!B7</f>
        <v>0</v>
      </c>
      <c r="I101" s="1104"/>
      <c r="J101" s="598">
        <f t="shared" si="16"/>
        <v>0</v>
      </c>
      <c r="K101" s="851" t="s">
        <v>0</v>
      </c>
      <c r="L101" s="848">
        <f t="shared" si="17"/>
        <v>0</v>
      </c>
      <c r="M101" s="612"/>
      <c r="N101" s="848">
        <f t="shared" si="18"/>
        <v>0</v>
      </c>
      <c r="O101" s="319"/>
      <c r="P101" s="37"/>
    </row>
    <row r="102" spans="2:16" ht="15.75" customHeight="1" thickBot="1">
      <c r="B102" s="302" t="str">
        <f>Investering!A8</f>
        <v>Bikupor </v>
      </c>
      <c r="C102" s="318"/>
      <c r="D102" s="252"/>
      <c r="E102" s="252"/>
      <c r="F102" s="317">
        <f>Investering!F18</f>
        <v>30</v>
      </c>
      <c r="G102" s="251" t="s">
        <v>65</v>
      </c>
      <c r="H102" s="848">
        <f>Investering!B8</f>
        <v>0</v>
      </c>
      <c r="I102" s="1104"/>
      <c r="J102" s="598">
        <f t="shared" si="16"/>
        <v>0</v>
      </c>
      <c r="K102" s="851"/>
      <c r="L102" s="848">
        <f t="shared" si="17"/>
        <v>0</v>
      </c>
      <c r="M102" s="612"/>
      <c r="N102" s="848">
        <f t="shared" si="18"/>
        <v>0</v>
      </c>
      <c r="O102" s="319"/>
      <c r="P102" s="37" t="s">
        <v>0</v>
      </c>
    </row>
    <row r="103" spans="2:16" ht="15.75" customHeight="1" thickBot="1">
      <c r="B103" s="302" t="str">
        <f>Investering!A9</f>
        <v>Transportfordon</v>
      </c>
      <c r="C103" s="318"/>
      <c r="D103" s="252"/>
      <c r="E103" s="98"/>
      <c r="F103" s="317">
        <f>Investering!F19</f>
        <v>30</v>
      </c>
      <c r="G103" s="251" t="s">
        <v>65</v>
      </c>
      <c r="H103" s="848">
        <f>Investering!B9</f>
        <v>0</v>
      </c>
      <c r="I103" s="1104"/>
      <c r="J103" s="598">
        <f t="shared" si="16"/>
        <v>0</v>
      </c>
      <c r="K103" s="851"/>
      <c r="L103" s="848">
        <f t="shared" si="17"/>
        <v>0</v>
      </c>
      <c r="M103" s="612"/>
      <c r="N103" s="848">
        <f t="shared" si="18"/>
        <v>0</v>
      </c>
      <c r="O103" s="319"/>
      <c r="P103" s="37"/>
    </row>
    <row r="104" spans="2:16" ht="15.75" customHeight="1" thickBot="1">
      <c r="B104" s="302" t="str">
        <f>Investering!A10</f>
        <v>Värmerum</v>
      </c>
      <c r="C104" s="318"/>
      <c r="D104" s="252"/>
      <c r="E104" s="98"/>
      <c r="F104" s="317">
        <f>Investering!F20</f>
        <v>30</v>
      </c>
      <c r="G104" s="251" t="s">
        <v>65</v>
      </c>
      <c r="H104" s="848">
        <f>Investering!B10</f>
        <v>0</v>
      </c>
      <c r="I104" s="1104"/>
      <c r="J104" s="598">
        <f t="shared" si="16"/>
        <v>0</v>
      </c>
      <c r="K104" s="851"/>
      <c r="L104" s="848">
        <f t="shared" si="17"/>
        <v>0</v>
      </c>
      <c r="M104" s="612"/>
      <c r="N104" s="848">
        <f t="shared" si="18"/>
        <v>0</v>
      </c>
      <c r="O104" s="319"/>
      <c r="P104" s="37"/>
    </row>
    <row r="105" spans="2:16" ht="15.75" customHeight="1" thickBot="1">
      <c r="B105" s="302" t="str">
        <f>Investering!A11</f>
        <v>Fastighet</v>
      </c>
      <c r="C105" s="318"/>
      <c r="D105" s="252"/>
      <c r="E105" s="98"/>
      <c r="F105" s="317">
        <f>Investering!F21</f>
        <v>5</v>
      </c>
      <c r="G105" s="251" t="s">
        <v>65</v>
      </c>
      <c r="H105" s="848">
        <f>Investering!B11</f>
        <v>0</v>
      </c>
      <c r="I105" s="1104"/>
      <c r="J105" s="1103">
        <f>O115</f>
        <v>0</v>
      </c>
      <c r="K105" s="851" t="s">
        <v>0</v>
      </c>
      <c r="L105" s="848">
        <f t="shared" si="17"/>
        <v>0</v>
      </c>
      <c r="M105" s="612"/>
      <c r="N105" s="848">
        <f t="shared" si="18"/>
        <v>0</v>
      </c>
      <c r="O105" s="319"/>
      <c r="P105" s="37"/>
    </row>
    <row r="106" spans="2:16" ht="15.75" customHeight="1" thickBot="1">
      <c r="B106" s="323"/>
      <c r="C106" s="1105"/>
      <c r="D106" s="321"/>
      <c r="E106" s="321"/>
      <c r="F106" s="321"/>
      <c r="G106" s="321"/>
      <c r="H106" s="321"/>
      <c r="I106" s="1106" t="s">
        <v>223</v>
      </c>
      <c r="J106" s="1107"/>
      <c r="K106" s="1107"/>
      <c r="L106" s="1108">
        <f>SUM(L99:L105)</f>
        <v>0</v>
      </c>
      <c r="M106" s="1109" t="s">
        <v>0</v>
      </c>
      <c r="N106" s="1108">
        <f>SUM(N99:N105)</f>
        <v>0</v>
      </c>
      <c r="O106" s="322"/>
      <c r="P106" s="37"/>
    </row>
    <row r="107" spans="2:16" ht="13.5" thickBot="1">
      <c r="B107" s="326" t="s">
        <v>228</v>
      </c>
      <c r="C107" s="1859" t="s">
        <v>47</v>
      </c>
      <c r="D107" s="1860" t="s">
        <v>48</v>
      </c>
      <c r="E107" s="1860" t="s">
        <v>49</v>
      </c>
      <c r="F107" s="1860" t="s">
        <v>50</v>
      </c>
      <c r="G107" s="1860" t="s">
        <v>64</v>
      </c>
      <c r="H107" s="1860" t="s">
        <v>52</v>
      </c>
      <c r="I107" s="1860" t="s">
        <v>53</v>
      </c>
      <c r="J107" s="1860" t="s">
        <v>54</v>
      </c>
      <c r="K107" s="1860" t="s">
        <v>55</v>
      </c>
      <c r="L107" s="1860" t="s">
        <v>56</v>
      </c>
      <c r="M107" s="1860" t="s">
        <v>57</v>
      </c>
      <c r="N107" s="1860" t="s">
        <v>58</v>
      </c>
      <c r="O107" s="327" t="s">
        <v>227</v>
      </c>
      <c r="P107" s="37"/>
    </row>
    <row r="108" spans="2:16" ht="15.75" customHeight="1">
      <c r="B108" s="328" t="str">
        <f>Investering!A5</f>
        <v>Slungutrustning</v>
      </c>
      <c r="C108" s="856">
        <f>Investering!$B$15/3</f>
        <v>0</v>
      </c>
      <c r="D108" s="856">
        <f>Investering!$B$15/3</f>
        <v>0</v>
      </c>
      <c r="E108" s="856">
        <f>Investering!$B$15/3</f>
        <v>0</v>
      </c>
      <c r="F108" s="856">
        <f>Investering!$C$15/3</f>
        <v>0</v>
      </c>
      <c r="G108" s="856">
        <f>Investering!$C$15/3</f>
        <v>0</v>
      </c>
      <c r="H108" s="856">
        <f>Investering!$C$15/3</f>
        <v>0</v>
      </c>
      <c r="I108" s="856">
        <f>Investering!$D$15/3</f>
        <v>0</v>
      </c>
      <c r="J108" s="856">
        <f>Investering!$D$15/3</f>
        <v>0</v>
      </c>
      <c r="K108" s="856">
        <f>Investering!$D$15/3</f>
        <v>0</v>
      </c>
      <c r="L108" s="856">
        <f>Investering!$E$15/3</f>
        <v>0</v>
      </c>
      <c r="M108" s="856">
        <f>Investering!$E$15/3</f>
        <v>0</v>
      </c>
      <c r="N108" s="856">
        <f>Investering!$E$15/3</f>
        <v>0</v>
      </c>
      <c r="O108" s="329">
        <f aca="true" t="shared" si="19" ref="O108:O118">SUM(C108:N108)</f>
        <v>0</v>
      </c>
      <c r="P108" s="37"/>
    </row>
    <row r="109" spans="2:16" ht="15.75" customHeight="1">
      <c r="B109" s="328" t="str">
        <f>Investering!A6</f>
        <v>Slungrumsinredning</v>
      </c>
      <c r="C109" s="856">
        <f>Investering!$B$16/3</f>
        <v>0</v>
      </c>
      <c r="D109" s="856">
        <f>Investering!$B$16/3</f>
        <v>0</v>
      </c>
      <c r="E109" s="856">
        <f>Investering!$B$16/3</f>
        <v>0</v>
      </c>
      <c r="F109" s="856">
        <f>Investering!$C$16/3</f>
        <v>0</v>
      </c>
      <c r="G109" s="856">
        <f>Investering!$C$16/3</f>
        <v>0</v>
      </c>
      <c r="H109" s="856">
        <f>Investering!$C$16/3</f>
        <v>0</v>
      </c>
      <c r="I109" s="856">
        <f>Investering!$D$16/3</f>
        <v>0</v>
      </c>
      <c r="J109" s="856">
        <f>Investering!$D$16/3</f>
        <v>0</v>
      </c>
      <c r="K109" s="856">
        <f>Investering!$D$16/3</f>
        <v>0</v>
      </c>
      <c r="L109" s="856">
        <f>Investering!$E$16/3</f>
        <v>0</v>
      </c>
      <c r="M109" s="856">
        <f>Investering!$E$16/3</f>
        <v>0</v>
      </c>
      <c r="N109" s="856">
        <f>Investering!$E$16/3</f>
        <v>0</v>
      </c>
      <c r="O109" s="329">
        <f t="shared" si="19"/>
        <v>0</v>
      </c>
      <c r="P109" s="37"/>
    </row>
    <row r="110" spans="2:16" ht="15.75" customHeight="1">
      <c r="B110" s="328" t="str">
        <f>Investering!A7</f>
        <v>Kylrum</v>
      </c>
      <c r="C110" s="856">
        <f>Investering!$B$17/3</f>
        <v>0</v>
      </c>
      <c r="D110" s="856">
        <f>Investering!$B$17/3</f>
        <v>0</v>
      </c>
      <c r="E110" s="856">
        <f>Investering!$B$17/3</f>
        <v>0</v>
      </c>
      <c r="F110" s="856">
        <f>Investering!$C$17/3</f>
        <v>0</v>
      </c>
      <c r="G110" s="856">
        <f>Investering!$C$17/3</f>
        <v>0</v>
      </c>
      <c r="H110" s="856">
        <f>Investering!$C$17/3</f>
        <v>0</v>
      </c>
      <c r="I110" s="856">
        <f>Investering!$D$17/3</f>
        <v>0</v>
      </c>
      <c r="J110" s="856">
        <f>Investering!$D$17/3</f>
        <v>0</v>
      </c>
      <c r="K110" s="856">
        <f>Investering!$D$17/3</f>
        <v>0</v>
      </c>
      <c r="L110" s="856">
        <f>Investering!$E$17/3</f>
        <v>0</v>
      </c>
      <c r="M110" s="856">
        <f>Investering!$E$17/3</f>
        <v>0</v>
      </c>
      <c r="N110" s="856">
        <f>Investering!$E$17/3</f>
        <v>0</v>
      </c>
      <c r="O110" s="329">
        <f t="shared" si="19"/>
        <v>0</v>
      </c>
      <c r="P110" s="37"/>
    </row>
    <row r="111" spans="2:16" ht="15.75" customHeight="1">
      <c r="B111" s="328" t="str">
        <f>Investering!A8</f>
        <v>Bikupor </v>
      </c>
      <c r="C111" s="856">
        <f>Investering!$B$18/3</f>
        <v>0</v>
      </c>
      <c r="D111" s="856">
        <f>Investering!$B$18/3</f>
        <v>0</v>
      </c>
      <c r="E111" s="856">
        <f>Investering!$B$18/3</f>
        <v>0</v>
      </c>
      <c r="F111" s="856">
        <f>Investering!$C$18/3</f>
        <v>0</v>
      </c>
      <c r="G111" s="856">
        <f>Investering!$C$18/3</f>
        <v>0</v>
      </c>
      <c r="H111" s="856">
        <f>Investering!$C$18/3</f>
        <v>0</v>
      </c>
      <c r="I111" s="856">
        <f>Investering!$D$18/3</f>
        <v>0</v>
      </c>
      <c r="J111" s="856">
        <f>Investering!$D$18/3</f>
        <v>0</v>
      </c>
      <c r="K111" s="856">
        <f>Investering!$D$18/3</f>
        <v>0</v>
      </c>
      <c r="L111" s="856">
        <f>Investering!$E$18/3</f>
        <v>0</v>
      </c>
      <c r="M111" s="856">
        <f>Investering!$E$18/3</f>
        <v>0</v>
      </c>
      <c r="N111" s="856">
        <f>Investering!$E$18/3</f>
        <v>0</v>
      </c>
      <c r="O111" s="329">
        <f t="shared" si="19"/>
        <v>0</v>
      </c>
      <c r="P111" s="37"/>
    </row>
    <row r="112" spans="2:16" ht="15.75" customHeight="1">
      <c r="B112" s="328" t="str">
        <f>Investering!A9</f>
        <v>Transportfordon</v>
      </c>
      <c r="C112" s="856">
        <f>Investering!$B$19/3</f>
        <v>0</v>
      </c>
      <c r="D112" s="856">
        <f>Investering!$B$19/3</f>
        <v>0</v>
      </c>
      <c r="E112" s="856">
        <f>Investering!$B$19/3</f>
        <v>0</v>
      </c>
      <c r="F112" s="856">
        <f>Investering!$C$19/3</f>
        <v>0</v>
      </c>
      <c r="G112" s="856">
        <f>Investering!$C$19/3</f>
        <v>0</v>
      </c>
      <c r="H112" s="856">
        <f>Investering!$C$19/3</f>
        <v>0</v>
      </c>
      <c r="I112" s="856">
        <f>Investering!$D$19/3</f>
        <v>0</v>
      </c>
      <c r="J112" s="856">
        <f>Investering!$D$19/3</f>
        <v>0</v>
      </c>
      <c r="K112" s="856">
        <f>Investering!$D$19/3</f>
        <v>0</v>
      </c>
      <c r="L112" s="856">
        <f>Investering!$E$19/3</f>
        <v>0</v>
      </c>
      <c r="M112" s="856">
        <f>Investering!$E$19/3</f>
        <v>0</v>
      </c>
      <c r="N112" s="856">
        <f>Investering!$E$19/3</f>
        <v>0</v>
      </c>
      <c r="O112" s="329">
        <f t="shared" si="19"/>
        <v>0</v>
      </c>
      <c r="P112" s="37"/>
    </row>
    <row r="113" spans="2:16" ht="15.75" customHeight="1" thickBot="1">
      <c r="B113" s="328" t="str">
        <f>Investering!A10</f>
        <v>Värmerum</v>
      </c>
      <c r="C113" s="856">
        <f>Investering!$B$20/3</f>
        <v>0</v>
      </c>
      <c r="D113" s="856">
        <f>Investering!$B$20/3</f>
        <v>0</v>
      </c>
      <c r="E113" s="856">
        <f>Investering!$B$20/3</f>
        <v>0</v>
      </c>
      <c r="F113" s="856">
        <f>Investering!$C$20/3</f>
        <v>0</v>
      </c>
      <c r="G113" s="856">
        <f>Investering!$C$20/3</f>
        <v>0</v>
      </c>
      <c r="H113" s="856">
        <f>Investering!$C$20/3</f>
        <v>0</v>
      </c>
      <c r="I113" s="856">
        <f>Investering!$D$20/3</f>
        <v>0</v>
      </c>
      <c r="J113" s="856">
        <f>Investering!$D$20/3</f>
        <v>0</v>
      </c>
      <c r="K113" s="856">
        <f>Investering!$D$20/3</f>
        <v>0</v>
      </c>
      <c r="L113" s="856">
        <f>Investering!$E$20/3</f>
        <v>0</v>
      </c>
      <c r="M113" s="856">
        <f>Investering!$E$20/3</f>
        <v>0</v>
      </c>
      <c r="N113" s="856">
        <f>Investering!$E$20/3</f>
        <v>0</v>
      </c>
      <c r="O113" s="330">
        <f t="shared" si="19"/>
        <v>0</v>
      </c>
      <c r="P113" s="37"/>
    </row>
    <row r="114" spans="2:16" ht="15.75" customHeight="1" thickBot="1">
      <c r="B114" s="328" t="s">
        <v>227</v>
      </c>
      <c r="C114" s="1074">
        <f>SUM(C108:C113)</f>
        <v>0</v>
      </c>
      <c r="D114" s="1075">
        <f>SUM(D108:D113)</f>
        <v>0</v>
      </c>
      <c r="E114" s="1075">
        <f aca="true" t="shared" si="20" ref="E114:N114">SUM(E108:E113)</f>
        <v>0</v>
      </c>
      <c r="F114" s="1075">
        <f t="shared" si="20"/>
        <v>0</v>
      </c>
      <c r="G114" s="1075">
        <f t="shared" si="20"/>
        <v>0</v>
      </c>
      <c r="H114" s="1075">
        <f t="shared" si="20"/>
        <v>0</v>
      </c>
      <c r="I114" s="1075">
        <f t="shared" si="20"/>
        <v>0</v>
      </c>
      <c r="J114" s="1075">
        <f t="shared" si="20"/>
        <v>0</v>
      </c>
      <c r="K114" s="1075">
        <f t="shared" si="20"/>
        <v>0</v>
      </c>
      <c r="L114" s="1075">
        <f t="shared" si="20"/>
        <v>0</v>
      </c>
      <c r="M114" s="1075">
        <f t="shared" si="20"/>
        <v>0</v>
      </c>
      <c r="N114" s="1075">
        <f t="shared" si="20"/>
        <v>0</v>
      </c>
      <c r="O114" s="1076">
        <f t="shared" si="19"/>
        <v>0</v>
      </c>
      <c r="P114" s="37"/>
    </row>
    <row r="115" spans="2:16" ht="15.75" customHeight="1" thickBot="1">
      <c r="B115" s="302" t="str">
        <f>Investering!A11</f>
        <v>Fastighet</v>
      </c>
      <c r="C115" s="857">
        <f>Investering!$B$21/3</f>
        <v>0</v>
      </c>
      <c r="D115" s="858">
        <f>Investering!$B$21/3</f>
        <v>0</v>
      </c>
      <c r="E115" s="858">
        <f>Investering!$B$21/3</f>
        <v>0</v>
      </c>
      <c r="F115" s="858">
        <f>Investering!$C$21/3</f>
        <v>0</v>
      </c>
      <c r="G115" s="858">
        <f>Investering!$C$21/3</f>
        <v>0</v>
      </c>
      <c r="H115" s="858">
        <f>Investering!$C$21/3</f>
        <v>0</v>
      </c>
      <c r="I115" s="858">
        <f>Investering!$D$21/3</f>
        <v>0</v>
      </c>
      <c r="J115" s="858">
        <f>Investering!$D$21/3</f>
        <v>0</v>
      </c>
      <c r="K115" s="858">
        <f>Investering!$D$21/3</f>
        <v>0</v>
      </c>
      <c r="L115" s="858">
        <f>Investering!$E$21/3</f>
        <v>0</v>
      </c>
      <c r="M115" s="858">
        <f>Investering!$E$21/3</f>
        <v>0</v>
      </c>
      <c r="N115" s="858">
        <f>Investering!$E$21/3</f>
        <v>0</v>
      </c>
      <c r="O115" s="595">
        <f t="shared" si="19"/>
        <v>0</v>
      </c>
      <c r="P115" s="37"/>
    </row>
    <row r="116" spans="2:16" ht="15.75" customHeight="1">
      <c r="B116" s="596" t="s">
        <v>244</v>
      </c>
      <c r="C116" s="861">
        <f>C114+C115</f>
        <v>0</v>
      </c>
      <c r="D116" s="353">
        <f aca="true" t="shared" si="21" ref="D116:N116">D114+D115</f>
        <v>0</v>
      </c>
      <c r="E116" s="353">
        <f t="shared" si="21"/>
        <v>0</v>
      </c>
      <c r="F116" s="353">
        <f t="shared" si="21"/>
        <v>0</v>
      </c>
      <c r="G116" s="353">
        <f t="shared" si="21"/>
        <v>0</v>
      </c>
      <c r="H116" s="353">
        <f t="shared" si="21"/>
        <v>0</v>
      </c>
      <c r="I116" s="353">
        <f t="shared" si="21"/>
        <v>0</v>
      </c>
      <c r="J116" s="353">
        <f t="shared" si="21"/>
        <v>0</v>
      </c>
      <c r="K116" s="353">
        <f t="shared" si="21"/>
        <v>0</v>
      </c>
      <c r="L116" s="353">
        <f t="shared" si="21"/>
        <v>0</v>
      </c>
      <c r="M116" s="353">
        <f t="shared" si="21"/>
        <v>0</v>
      </c>
      <c r="N116" s="353">
        <f t="shared" si="21"/>
        <v>0</v>
      </c>
      <c r="O116" s="355">
        <f t="shared" si="19"/>
        <v>0</v>
      </c>
      <c r="P116" s="37"/>
    </row>
    <row r="117" spans="2:16" ht="15.75" customHeight="1">
      <c r="B117" s="347" t="s">
        <v>179</v>
      </c>
      <c r="C117" s="861">
        <f>C116*'Företagsfakta '!$D$19/100</f>
        <v>0</v>
      </c>
      <c r="D117" s="353">
        <f>D116*'Företagsfakta '!$D$19/100</f>
        <v>0</v>
      </c>
      <c r="E117" s="353">
        <f>E116*'Företagsfakta '!$D$19/100</f>
        <v>0</v>
      </c>
      <c r="F117" s="353">
        <f>F116*'Företagsfakta '!$D$19/100</f>
        <v>0</v>
      </c>
      <c r="G117" s="353">
        <f>G116*'Företagsfakta '!$D$19/100</f>
        <v>0</v>
      </c>
      <c r="H117" s="353">
        <f>H116*'Företagsfakta '!$D$19/100</f>
        <v>0</v>
      </c>
      <c r="I117" s="353">
        <f>I116*'Företagsfakta '!$D$19/100</f>
        <v>0</v>
      </c>
      <c r="J117" s="353">
        <f>J116*'Företagsfakta '!$D$19/100</f>
        <v>0</v>
      </c>
      <c r="K117" s="353">
        <f>K116*'Företagsfakta '!$D$19/100</f>
        <v>0</v>
      </c>
      <c r="L117" s="353">
        <f>L116*'Företagsfakta '!$D$19/100</f>
        <v>0</v>
      </c>
      <c r="M117" s="353">
        <f>M116*'Företagsfakta '!$D$19/100</f>
        <v>0</v>
      </c>
      <c r="N117" s="353">
        <f>N116*'Företagsfakta '!$D$19/100</f>
        <v>0</v>
      </c>
      <c r="O117" s="355">
        <f t="shared" si="19"/>
        <v>0</v>
      </c>
      <c r="P117" s="37"/>
    </row>
    <row r="118" spans="2:16" ht="15.75" customHeight="1" thickBot="1">
      <c r="B118" s="347" t="s">
        <v>178</v>
      </c>
      <c r="C118" s="1071">
        <f aca="true" t="shared" si="22" ref="C118:N118">C116+C117</f>
        <v>0</v>
      </c>
      <c r="D118" s="1072">
        <f t="shared" si="22"/>
        <v>0</v>
      </c>
      <c r="E118" s="1072">
        <f t="shared" si="22"/>
        <v>0</v>
      </c>
      <c r="F118" s="1072">
        <f t="shared" si="22"/>
        <v>0</v>
      </c>
      <c r="G118" s="1072">
        <f t="shared" si="22"/>
        <v>0</v>
      </c>
      <c r="H118" s="1072">
        <f t="shared" si="22"/>
        <v>0</v>
      </c>
      <c r="I118" s="1072">
        <f t="shared" si="22"/>
        <v>0</v>
      </c>
      <c r="J118" s="1072">
        <f t="shared" si="22"/>
        <v>0</v>
      </c>
      <c r="K118" s="1072">
        <f t="shared" si="22"/>
        <v>0</v>
      </c>
      <c r="L118" s="1072">
        <f t="shared" si="22"/>
        <v>0</v>
      </c>
      <c r="M118" s="1072">
        <f t="shared" si="22"/>
        <v>0</v>
      </c>
      <c r="N118" s="1072">
        <f t="shared" si="22"/>
        <v>0</v>
      </c>
      <c r="O118" s="349">
        <f t="shared" si="19"/>
        <v>0</v>
      </c>
      <c r="P118" s="37"/>
    </row>
    <row r="119" spans="2:16" ht="17.25" customHeight="1" thickBot="1">
      <c r="B119" s="608"/>
      <c r="C119" s="608"/>
      <c r="D119" s="362"/>
      <c r="E119" s="362"/>
      <c r="F119" s="362"/>
      <c r="G119" s="362"/>
      <c r="H119" s="362"/>
      <c r="I119" s="362"/>
      <c r="J119" s="362"/>
      <c r="K119" s="362"/>
      <c r="L119" s="362"/>
      <c r="M119" s="362"/>
      <c r="N119" s="362"/>
      <c r="O119" s="609"/>
      <c r="P119" s="41"/>
    </row>
    <row r="120" spans="2:16" ht="17.25" customHeight="1">
      <c r="B120" s="333"/>
      <c r="C120" s="333"/>
      <c r="D120" s="333"/>
      <c r="E120" s="333"/>
      <c r="F120" s="333"/>
      <c r="G120" s="333"/>
      <c r="H120" s="333"/>
      <c r="I120" s="333"/>
      <c r="J120" s="333"/>
      <c r="K120" s="333"/>
      <c r="L120" s="333"/>
      <c r="M120" s="333"/>
      <c r="N120" s="333"/>
      <c r="O120" s="1461"/>
      <c r="P120" s="41"/>
    </row>
    <row r="121" spans="2:15" ht="17.25" customHeight="1" thickBot="1">
      <c r="B121" s="356" t="s">
        <v>0</v>
      </c>
      <c r="C121" s="98"/>
      <c r="D121" s="98"/>
      <c r="E121" s="98"/>
      <c r="F121" s="98"/>
      <c r="G121" s="98"/>
      <c r="H121" s="270"/>
      <c r="I121" s="270"/>
      <c r="J121" s="270"/>
      <c r="K121" s="270"/>
      <c r="L121" s="270"/>
      <c r="M121" s="270"/>
      <c r="N121" s="270"/>
      <c r="O121" s="1462" t="s">
        <v>292</v>
      </c>
    </row>
    <row r="122" spans="2:15" ht="43.5" customHeight="1" thickBot="1">
      <c r="B122" s="94" t="s">
        <v>161</v>
      </c>
      <c r="C122" s="95"/>
      <c r="D122" s="95"/>
      <c r="E122" s="95"/>
      <c r="F122" s="95"/>
      <c r="G122" s="106"/>
      <c r="H122" s="111"/>
      <c r="I122" s="94" t="s">
        <v>1</v>
      </c>
      <c r="J122" s="106"/>
      <c r="K122" s="144" t="str">
        <f>K5</f>
        <v>År 2011</v>
      </c>
      <c r="L122" s="111"/>
      <c r="M122" s="591" t="str">
        <f>M5</f>
        <v>Bihuset</v>
      </c>
      <c r="N122" s="106"/>
      <c r="O122" s="96"/>
    </row>
    <row r="123" spans="2:15" ht="9.75" customHeight="1" thickBot="1">
      <c r="B123" s="357"/>
      <c r="C123" s="288"/>
      <c r="D123" s="288"/>
      <c r="E123" s="288"/>
      <c r="F123" s="288"/>
      <c r="G123" s="288"/>
      <c r="H123" s="288"/>
      <c r="I123" s="288"/>
      <c r="J123" s="288"/>
      <c r="K123" s="288"/>
      <c r="L123" s="358"/>
      <c r="M123" s="288"/>
      <c r="N123" s="288"/>
      <c r="O123" s="359"/>
    </row>
    <row r="124" spans="2:15" ht="15.75" customHeight="1" thickBot="1">
      <c r="B124" s="360" t="s">
        <v>212</v>
      </c>
      <c r="C124" s="1859" t="s">
        <v>47</v>
      </c>
      <c r="D124" s="1860" t="s">
        <v>48</v>
      </c>
      <c r="E124" s="1860" t="s">
        <v>49</v>
      </c>
      <c r="F124" s="1860" t="s">
        <v>50</v>
      </c>
      <c r="G124" s="1860" t="s">
        <v>51</v>
      </c>
      <c r="H124" s="1860" t="s">
        <v>52</v>
      </c>
      <c r="I124" s="1860" t="s">
        <v>53</v>
      </c>
      <c r="J124" s="1860" t="s">
        <v>54</v>
      </c>
      <c r="K124" s="1860" t="s">
        <v>55</v>
      </c>
      <c r="L124" s="1860" t="s">
        <v>56</v>
      </c>
      <c r="M124" s="1860" t="s">
        <v>57</v>
      </c>
      <c r="N124" s="1860" t="s">
        <v>58</v>
      </c>
      <c r="O124" s="247" t="s">
        <v>227</v>
      </c>
    </row>
    <row r="125" spans="2:15" ht="15.75" customHeight="1">
      <c r="B125" s="307" t="s">
        <v>124</v>
      </c>
      <c r="C125" s="613">
        <f aca="true" t="shared" si="23" ref="C125:N125">C19+C10</f>
        <v>0</v>
      </c>
      <c r="D125" s="613">
        <f t="shared" si="23"/>
        <v>0</v>
      </c>
      <c r="E125" s="613">
        <f t="shared" si="23"/>
        <v>0</v>
      </c>
      <c r="F125" s="613">
        <f t="shared" si="23"/>
        <v>0</v>
      </c>
      <c r="G125" s="613">
        <f t="shared" si="23"/>
        <v>0</v>
      </c>
      <c r="H125" s="613">
        <f t="shared" si="23"/>
        <v>0</v>
      </c>
      <c r="I125" s="613">
        <f t="shared" si="23"/>
        <v>0</v>
      </c>
      <c r="J125" s="613">
        <f t="shared" si="23"/>
        <v>0</v>
      </c>
      <c r="K125" s="613">
        <f t="shared" si="23"/>
        <v>0</v>
      </c>
      <c r="L125" s="613">
        <f t="shared" si="23"/>
        <v>0</v>
      </c>
      <c r="M125" s="613">
        <f t="shared" si="23"/>
        <v>0</v>
      </c>
      <c r="N125" s="613">
        <f t="shared" si="23"/>
        <v>0</v>
      </c>
      <c r="O125" s="313">
        <f>SUM(C125:N125)</f>
        <v>0</v>
      </c>
    </row>
    <row r="126" spans="2:15" ht="15.75" customHeight="1">
      <c r="B126" s="307" t="s">
        <v>213</v>
      </c>
      <c r="C126" s="613">
        <f aca="true" t="shared" si="24" ref="C126:N126">C42+C32</f>
        <v>0</v>
      </c>
      <c r="D126" s="613">
        <f t="shared" si="24"/>
        <v>0</v>
      </c>
      <c r="E126" s="613">
        <f t="shared" si="24"/>
        <v>0</v>
      </c>
      <c r="F126" s="613">
        <f t="shared" si="24"/>
        <v>0</v>
      </c>
      <c r="G126" s="613">
        <f t="shared" si="24"/>
        <v>0</v>
      </c>
      <c r="H126" s="613">
        <f t="shared" si="24"/>
        <v>0</v>
      </c>
      <c r="I126" s="613">
        <f t="shared" si="24"/>
        <v>0</v>
      </c>
      <c r="J126" s="613">
        <f t="shared" si="24"/>
        <v>0</v>
      </c>
      <c r="K126" s="613">
        <f t="shared" si="24"/>
        <v>0</v>
      </c>
      <c r="L126" s="613">
        <f t="shared" si="24"/>
        <v>0</v>
      </c>
      <c r="M126" s="613">
        <f t="shared" si="24"/>
        <v>0</v>
      </c>
      <c r="N126" s="613">
        <f t="shared" si="24"/>
        <v>0</v>
      </c>
      <c r="O126" s="313">
        <f>SUM(C126:N126)</f>
        <v>0</v>
      </c>
    </row>
    <row r="127" spans="2:15" ht="15.75" customHeight="1">
      <c r="B127" s="315" t="s">
        <v>214</v>
      </c>
      <c r="C127" s="862">
        <f aca="true" t="shared" si="25" ref="C127:O127">SUM(C125-C126)</f>
        <v>0</v>
      </c>
      <c r="D127" s="862">
        <f t="shared" si="25"/>
        <v>0</v>
      </c>
      <c r="E127" s="862">
        <f t="shared" si="25"/>
        <v>0</v>
      </c>
      <c r="F127" s="862">
        <f t="shared" si="25"/>
        <v>0</v>
      </c>
      <c r="G127" s="862">
        <f t="shared" si="25"/>
        <v>0</v>
      </c>
      <c r="H127" s="862">
        <f t="shared" si="25"/>
        <v>0</v>
      </c>
      <c r="I127" s="862">
        <f t="shared" si="25"/>
        <v>0</v>
      </c>
      <c r="J127" s="862">
        <f t="shared" si="25"/>
        <v>0</v>
      </c>
      <c r="K127" s="862">
        <f t="shared" si="25"/>
        <v>0</v>
      </c>
      <c r="L127" s="862">
        <f t="shared" si="25"/>
        <v>0</v>
      </c>
      <c r="M127" s="862">
        <f t="shared" si="25"/>
        <v>0</v>
      </c>
      <c r="N127" s="862">
        <f t="shared" si="25"/>
        <v>0</v>
      </c>
      <c r="O127" s="863">
        <f t="shared" si="25"/>
        <v>0</v>
      </c>
    </row>
    <row r="128" spans="2:15" ht="15.75" customHeight="1">
      <c r="B128" s="315"/>
      <c r="C128" s="613"/>
      <c r="D128" s="613"/>
      <c r="E128" s="613"/>
      <c r="F128" s="613"/>
      <c r="G128" s="613"/>
      <c r="H128" s="613"/>
      <c r="I128" s="353"/>
      <c r="J128" s="613"/>
      <c r="K128" s="613"/>
      <c r="L128" s="613"/>
      <c r="M128" s="613"/>
      <c r="N128" s="613"/>
      <c r="O128" s="313"/>
    </row>
    <row r="129" spans="2:15" ht="15.75" customHeight="1">
      <c r="B129" s="315" t="s">
        <v>122</v>
      </c>
      <c r="C129" s="862">
        <f aca="true" t="shared" si="26" ref="C129:N129">C68</f>
        <v>0</v>
      </c>
      <c r="D129" s="862">
        <f t="shared" si="26"/>
        <v>0</v>
      </c>
      <c r="E129" s="862">
        <f t="shared" si="26"/>
        <v>0</v>
      </c>
      <c r="F129" s="862">
        <f t="shared" si="26"/>
        <v>0</v>
      </c>
      <c r="G129" s="862">
        <f t="shared" si="26"/>
        <v>0</v>
      </c>
      <c r="H129" s="862">
        <f t="shared" si="26"/>
        <v>0</v>
      </c>
      <c r="I129" s="862">
        <f t="shared" si="26"/>
        <v>0</v>
      </c>
      <c r="J129" s="862">
        <f t="shared" si="26"/>
        <v>0</v>
      </c>
      <c r="K129" s="862">
        <f t="shared" si="26"/>
        <v>0</v>
      </c>
      <c r="L129" s="862">
        <f t="shared" si="26"/>
        <v>0</v>
      </c>
      <c r="M129" s="862">
        <f t="shared" si="26"/>
        <v>0</v>
      </c>
      <c r="N129" s="862">
        <f t="shared" si="26"/>
        <v>0</v>
      </c>
      <c r="O129" s="313">
        <f>SUM(C129:N129)</f>
        <v>0</v>
      </c>
    </row>
    <row r="130" spans="2:15" ht="15.75" customHeight="1">
      <c r="B130" s="351" t="s">
        <v>69</v>
      </c>
      <c r="C130" s="864">
        <f aca="true" t="shared" si="27" ref="C130:N130">$L$106/12</f>
        <v>0</v>
      </c>
      <c r="D130" s="864">
        <f t="shared" si="27"/>
        <v>0</v>
      </c>
      <c r="E130" s="864">
        <f t="shared" si="27"/>
        <v>0</v>
      </c>
      <c r="F130" s="864">
        <f t="shared" si="27"/>
        <v>0</v>
      </c>
      <c r="G130" s="864">
        <f t="shared" si="27"/>
        <v>0</v>
      </c>
      <c r="H130" s="864">
        <f t="shared" si="27"/>
        <v>0</v>
      </c>
      <c r="I130" s="864">
        <f t="shared" si="27"/>
        <v>0</v>
      </c>
      <c r="J130" s="864">
        <f t="shared" si="27"/>
        <v>0</v>
      </c>
      <c r="K130" s="864">
        <f t="shared" si="27"/>
        <v>0</v>
      </c>
      <c r="L130" s="864">
        <f t="shared" si="27"/>
        <v>0</v>
      </c>
      <c r="M130" s="864">
        <f t="shared" si="27"/>
        <v>0</v>
      </c>
      <c r="N130" s="864">
        <f t="shared" si="27"/>
        <v>0</v>
      </c>
      <c r="O130" s="313">
        <f>SUM(C130:N130)</f>
        <v>0</v>
      </c>
    </row>
    <row r="131" spans="2:15" ht="15.75" customHeight="1">
      <c r="B131" s="315" t="s">
        <v>216</v>
      </c>
      <c r="C131" s="862">
        <f aca="true" t="shared" si="28" ref="C131:N131">C91</f>
        <v>0</v>
      </c>
      <c r="D131" s="862">
        <f t="shared" si="28"/>
        <v>0</v>
      </c>
      <c r="E131" s="862">
        <f t="shared" si="28"/>
        <v>0</v>
      </c>
      <c r="F131" s="862">
        <f t="shared" si="28"/>
        <v>0</v>
      </c>
      <c r="G131" s="862">
        <f t="shared" si="28"/>
        <v>0</v>
      </c>
      <c r="H131" s="862">
        <f t="shared" si="28"/>
        <v>0</v>
      </c>
      <c r="I131" s="862">
        <f t="shared" si="28"/>
        <v>0</v>
      </c>
      <c r="J131" s="862">
        <f t="shared" si="28"/>
        <v>0</v>
      </c>
      <c r="K131" s="862">
        <f t="shared" si="28"/>
        <v>0</v>
      </c>
      <c r="L131" s="862">
        <f t="shared" si="28"/>
        <v>0</v>
      </c>
      <c r="M131" s="862">
        <f t="shared" si="28"/>
        <v>0</v>
      </c>
      <c r="N131" s="862">
        <f t="shared" si="28"/>
        <v>0</v>
      </c>
      <c r="O131" s="313">
        <f>SUM(C131:N131)</f>
        <v>0</v>
      </c>
    </row>
    <row r="132" spans="2:15" ht="15.75" customHeight="1">
      <c r="B132" s="314" t="s">
        <v>217</v>
      </c>
      <c r="C132" s="865">
        <f>C131*'Företagsfakta '!$D$24/100</f>
        <v>0</v>
      </c>
      <c r="D132" s="865">
        <f>D131*'Företagsfakta '!$D$24/100</f>
        <v>0</v>
      </c>
      <c r="E132" s="865">
        <f>E131*'Företagsfakta '!$D$24/100</f>
        <v>0</v>
      </c>
      <c r="F132" s="865">
        <f>F131*'Företagsfakta '!$D$24/100</f>
        <v>0</v>
      </c>
      <c r="G132" s="865">
        <f>G131*'Företagsfakta '!$D$24/100</f>
        <v>0</v>
      </c>
      <c r="H132" s="865">
        <f>H131*'Företagsfakta '!$D$24/100</f>
        <v>0</v>
      </c>
      <c r="I132" s="865">
        <f>I131*'Företagsfakta '!$D$24/100</f>
        <v>0</v>
      </c>
      <c r="J132" s="865">
        <f>J131*'Företagsfakta '!$D$24/100</f>
        <v>0</v>
      </c>
      <c r="K132" s="865">
        <f>K131*'Företagsfakta '!$D$24/100</f>
        <v>0</v>
      </c>
      <c r="L132" s="865">
        <f>L131*'Företagsfakta '!$D$24/100</f>
        <v>0</v>
      </c>
      <c r="M132" s="865">
        <f>M131*'Företagsfakta '!$D$24/100</f>
        <v>0</v>
      </c>
      <c r="N132" s="865">
        <f>N131*'Företagsfakta '!$D$24/100</f>
        <v>0</v>
      </c>
      <c r="O132" s="866">
        <f>SUM(C132:N132)</f>
        <v>0</v>
      </c>
    </row>
    <row r="133" spans="2:15" ht="15.75" customHeight="1" thickBot="1">
      <c r="B133" s="315" t="s">
        <v>218</v>
      </c>
      <c r="C133" s="862">
        <f aca="true" t="shared" si="29" ref="C133:N133">SUM(C129:C132)</f>
        <v>0</v>
      </c>
      <c r="D133" s="862">
        <f t="shared" si="29"/>
        <v>0</v>
      </c>
      <c r="E133" s="862">
        <f t="shared" si="29"/>
        <v>0</v>
      </c>
      <c r="F133" s="862">
        <f t="shared" si="29"/>
        <v>0</v>
      </c>
      <c r="G133" s="862">
        <f t="shared" si="29"/>
        <v>0</v>
      </c>
      <c r="H133" s="862">
        <f t="shared" si="29"/>
        <v>0</v>
      </c>
      <c r="I133" s="862">
        <f t="shared" si="29"/>
        <v>0</v>
      </c>
      <c r="J133" s="862">
        <f t="shared" si="29"/>
        <v>0</v>
      </c>
      <c r="K133" s="862">
        <f t="shared" si="29"/>
        <v>0</v>
      </c>
      <c r="L133" s="862">
        <f t="shared" si="29"/>
        <v>0</v>
      </c>
      <c r="M133" s="862">
        <f t="shared" si="29"/>
        <v>0</v>
      </c>
      <c r="N133" s="862">
        <f t="shared" si="29"/>
        <v>0</v>
      </c>
      <c r="O133" s="313">
        <f>SUM(C133:N133)</f>
        <v>0</v>
      </c>
    </row>
    <row r="134" spans="2:15" ht="15.75" customHeight="1">
      <c r="B134" s="639" t="s">
        <v>219</v>
      </c>
      <c r="C134" s="860"/>
      <c r="D134" s="860"/>
      <c r="E134" s="860"/>
      <c r="F134" s="860"/>
      <c r="G134" s="860"/>
      <c r="H134" s="860"/>
      <c r="I134" s="860"/>
      <c r="J134" s="860"/>
      <c r="K134" s="860"/>
      <c r="L134" s="860"/>
      <c r="M134" s="860"/>
      <c r="N134" s="860"/>
      <c r="O134" s="1808"/>
    </row>
    <row r="135" spans="2:15" ht="15.75" customHeight="1" thickBot="1">
      <c r="B135" s="340" t="s">
        <v>71</v>
      </c>
      <c r="C135" s="826">
        <f aca="true" t="shared" si="30" ref="C135:O135">C127-C133</f>
        <v>0</v>
      </c>
      <c r="D135" s="826">
        <f t="shared" si="30"/>
        <v>0</v>
      </c>
      <c r="E135" s="826">
        <f t="shared" si="30"/>
        <v>0</v>
      </c>
      <c r="F135" s="826">
        <f t="shared" si="30"/>
        <v>0</v>
      </c>
      <c r="G135" s="826">
        <f t="shared" si="30"/>
        <v>0</v>
      </c>
      <c r="H135" s="826">
        <f t="shared" si="30"/>
        <v>0</v>
      </c>
      <c r="I135" s="826">
        <f t="shared" si="30"/>
        <v>0</v>
      </c>
      <c r="J135" s="826">
        <f t="shared" si="30"/>
        <v>0</v>
      </c>
      <c r="K135" s="826">
        <f t="shared" si="30"/>
        <v>0</v>
      </c>
      <c r="L135" s="826">
        <f t="shared" si="30"/>
        <v>0</v>
      </c>
      <c r="M135" s="826">
        <f t="shared" si="30"/>
        <v>0</v>
      </c>
      <c r="N135" s="826">
        <f t="shared" si="30"/>
        <v>0</v>
      </c>
      <c r="O135" s="1482">
        <f t="shared" si="30"/>
        <v>0</v>
      </c>
    </row>
    <row r="136" spans="2:15" ht="15.75" customHeight="1">
      <c r="B136" s="315" t="s">
        <v>220</v>
      </c>
      <c r="C136" s="613"/>
      <c r="D136" s="613"/>
      <c r="E136" s="613"/>
      <c r="F136" s="613"/>
      <c r="G136" s="613"/>
      <c r="H136" s="613"/>
      <c r="I136" s="613"/>
      <c r="J136" s="613"/>
      <c r="K136" s="613"/>
      <c r="L136" s="613"/>
      <c r="M136" s="613"/>
      <c r="N136" s="613"/>
      <c r="O136" s="313"/>
    </row>
    <row r="137" spans="2:15" ht="15.75" customHeight="1" thickBot="1">
      <c r="B137" s="315" t="s">
        <v>226</v>
      </c>
      <c r="C137" s="353">
        <f aca="true" t="shared" si="31" ref="C137:N137">SUM(C247:C248)-C255</f>
        <v>0</v>
      </c>
      <c r="D137" s="353">
        <f t="shared" si="31"/>
        <v>0</v>
      </c>
      <c r="E137" s="353">
        <f t="shared" si="31"/>
        <v>0</v>
      </c>
      <c r="F137" s="353">
        <f t="shared" si="31"/>
        <v>0</v>
      </c>
      <c r="G137" s="353">
        <f t="shared" si="31"/>
        <v>0</v>
      </c>
      <c r="H137" s="353">
        <f t="shared" si="31"/>
        <v>0</v>
      </c>
      <c r="I137" s="353">
        <f t="shared" si="31"/>
        <v>0</v>
      </c>
      <c r="J137" s="353">
        <f t="shared" si="31"/>
        <v>0</v>
      </c>
      <c r="K137" s="353">
        <f t="shared" si="31"/>
        <v>0</v>
      </c>
      <c r="L137" s="353">
        <f t="shared" si="31"/>
        <v>0</v>
      </c>
      <c r="M137" s="353">
        <f t="shared" si="31"/>
        <v>0</v>
      </c>
      <c r="N137" s="353">
        <f t="shared" si="31"/>
        <v>0</v>
      </c>
      <c r="O137" s="313">
        <f>SUM(C137:N137)</f>
        <v>0</v>
      </c>
    </row>
    <row r="138" spans="2:15" ht="15.75" customHeight="1">
      <c r="B138" s="1809" t="s">
        <v>221</v>
      </c>
      <c r="C138" s="927"/>
      <c r="D138" s="927"/>
      <c r="E138" s="927"/>
      <c r="F138" s="927"/>
      <c r="G138" s="1810"/>
      <c r="H138" s="927"/>
      <c r="I138" s="927"/>
      <c r="J138" s="927"/>
      <c r="K138" s="927"/>
      <c r="L138" s="927"/>
      <c r="M138" s="927"/>
      <c r="N138" s="927"/>
      <c r="O138" s="1808"/>
    </row>
    <row r="139" spans="2:15" ht="15.75" customHeight="1" thickBot="1">
      <c r="B139" s="1811" t="s">
        <v>71</v>
      </c>
      <c r="C139" s="855">
        <f aca="true" t="shared" si="32" ref="C139:O139">C135-C137</f>
        <v>0</v>
      </c>
      <c r="D139" s="855">
        <f t="shared" si="32"/>
        <v>0</v>
      </c>
      <c r="E139" s="855">
        <f t="shared" si="32"/>
        <v>0</v>
      </c>
      <c r="F139" s="855">
        <f t="shared" si="32"/>
        <v>0</v>
      </c>
      <c r="G139" s="855">
        <f t="shared" si="32"/>
        <v>0</v>
      </c>
      <c r="H139" s="855">
        <f t="shared" si="32"/>
        <v>0</v>
      </c>
      <c r="I139" s="855">
        <f t="shared" si="32"/>
        <v>0</v>
      </c>
      <c r="J139" s="855">
        <f t="shared" si="32"/>
        <v>0</v>
      </c>
      <c r="K139" s="855">
        <f t="shared" si="32"/>
        <v>0</v>
      </c>
      <c r="L139" s="855">
        <f t="shared" si="32"/>
        <v>0</v>
      </c>
      <c r="M139" s="855">
        <f t="shared" si="32"/>
        <v>0</v>
      </c>
      <c r="N139" s="855">
        <f t="shared" si="32"/>
        <v>0</v>
      </c>
      <c r="O139" s="1812">
        <f t="shared" si="32"/>
        <v>0</v>
      </c>
    </row>
    <row r="140" spans="2:15" ht="15.75" customHeight="1">
      <c r="B140" s="307" t="s">
        <v>232</v>
      </c>
      <c r="C140" s="613"/>
      <c r="D140" s="613"/>
      <c r="E140" s="613"/>
      <c r="F140" s="613"/>
      <c r="G140" s="613"/>
      <c r="H140" s="613"/>
      <c r="I140" s="613"/>
      <c r="J140" s="613"/>
      <c r="K140" s="613"/>
      <c r="L140" s="613"/>
      <c r="M140" s="613"/>
      <c r="N140" s="613"/>
      <c r="O140" s="313"/>
    </row>
    <row r="141" spans="2:15" ht="15.75" customHeight="1">
      <c r="B141" s="314" t="s">
        <v>212</v>
      </c>
      <c r="C141" s="868">
        <f>C139</f>
        <v>0</v>
      </c>
      <c r="D141" s="868">
        <f aca="true" t="shared" si="33" ref="D141:N141">D139+C141</f>
        <v>0</v>
      </c>
      <c r="E141" s="868">
        <f t="shared" si="33"/>
        <v>0</v>
      </c>
      <c r="F141" s="868">
        <f t="shared" si="33"/>
        <v>0</v>
      </c>
      <c r="G141" s="868">
        <f t="shared" si="33"/>
        <v>0</v>
      </c>
      <c r="H141" s="868">
        <f t="shared" si="33"/>
        <v>0</v>
      </c>
      <c r="I141" s="868">
        <f t="shared" si="33"/>
        <v>0</v>
      </c>
      <c r="J141" s="868">
        <f t="shared" si="33"/>
        <v>0</v>
      </c>
      <c r="K141" s="868">
        <f t="shared" si="33"/>
        <v>0</v>
      </c>
      <c r="L141" s="868">
        <f t="shared" si="33"/>
        <v>0</v>
      </c>
      <c r="M141" s="868">
        <f t="shared" si="33"/>
        <v>0</v>
      </c>
      <c r="N141" s="868">
        <f t="shared" si="33"/>
        <v>0</v>
      </c>
      <c r="O141" s="866">
        <f>N141</f>
        <v>0</v>
      </c>
    </row>
    <row r="142" spans="2:15" ht="15.75" customHeight="1">
      <c r="B142" s="315" t="s">
        <v>162</v>
      </c>
      <c r="C142" s="353"/>
      <c r="D142" s="613"/>
      <c r="E142" s="613"/>
      <c r="F142" s="613"/>
      <c r="G142" s="867"/>
      <c r="H142" s="613"/>
      <c r="I142" s="353"/>
      <c r="J142" s="613"/>
      <c r="K142" s="613"/>
      <c r="L142" s="867"/>
      <c r="M142" s="613"/>
      <c r="N142" s="613"/>
      <c r="O142" s="313"/>
    </row>
    <row r="143" spans="2:15" ht="15.75" customHeight="1">
      <c r="B143" s="314" t="s">
        <v>233</v>
      </c>
      <c r="C143" s="868">
        <f>C125</f>
        <v>0</v>
      </c>
      <c r="D143" s="831">
        <f aca="true" t="shared" si="34" ref="D143:N143">C143+D125</f>
        <v>0</v>
      </c>
      <c r="E143" s="831">
        <f t="shared" si="34"/>
        <v>0</v>
      </c>
      <c r="F143" s="831">
        <f t="shared" si="34"/>
        <v>0</v>
      </c>
      <c r="G143" s="831">
        <f t="shared" si="34"/>
        <v>0</v>
      </c>
      <c r="H143" s="831">
        <f t="shared" si="34"/>
        <v>0</v>
      </c>
      <c r="I143" s="831">
        <f t="shared" si="34"/>
        <v>0</v>
      </c>
      <c r="J143" s="831">
        <f t="shared" si="34"/>
        <v>0</v>
      </c>
      <c r="K143" s="831">
        <f t="shared" si="34"/>
        <v>0</v>
      </c>
      <c r="L143" s="831">
        <f t="shared" si="34"/>
        <v>0</v>
      </c>
      <c r="M143" s="831">
        <f t="shared" si="34"/>
        <v>0</v>
      </c>
      <c r="N143" s="831">
        <f t="shared" si="34"/>
        <v>0</v>
      </c>
      <c r="O143" s="869">
        <f>N143</f>
        <v>0</v>
      </c>
    </row>
    <row r="144" spans="2:16" ht="15" customHeight="1" thickBot="1">
      <c r="B144" s="115"/>
      <c r="C144" s="870"/>
      <c r="D144" s="871"/>
      <c r="E144" s="872"/>
      <c r="F144" s="871"/>
      <c r="G144" s="871"/>
      <c r="H144" s="870"/>
      <c r="I144" s="871"/>
      <c r="J144" s="871"/>
      <c r="K144" s="871"/>
      <c r="L144" s="871"/>
      <c r="M144" s="870"/>
      <c r="N144" s="871"/>
      <c r="O144" s="873"/>
      <c r="P144" s="42"/>
    </row>
    <row r="145" spans="2:16" ht="24.75" customHeight="1" thickBot="1">
      <c r="B145" s="363"/>
      <c r="C145" s="364"/>
      <c r="D145" s="365"/>
      <c r="E145" s="364"/>
      <c r="F145" s="366"/>
      <c r="G145" s="366"/>
      <c r="H145" s="364"/>
      <c r="I145" s="366"/>
      <c r="J145" s="364"/>
      <c r="K145" s="367"/>
      <c r="L145" s="364"/>
      <c r="M145" s="364"/>
      <c r="N145" s="364"/>
      <c r="O145" s="1463" t="s">
        <v>61</v>
      </c>
      <c r="P145" s="36"/>
    </row>
    <row r="146" spans="2:16" ht="43.5" customHeight="1" thickBot="1">
      <c r="B146" s="591" t="s">
        <v>212</v>
      </c>
      <c r="C146" s="106"/>
      <c r="D146" s="153"/>
      <c r="E146" s="106"/>
      <c r="F146" s="95"/>
      <c r="G146" s="95"/>
      <c r="H146" s="106"/>
      <c r="I146" s="94" t="s">
        <v>1</v>
      </c>
      <c r="J146" s="106"/>
      <c r="K146" s="144" t="str">
        <f>K5</f>
        <v>År 2011</v>
      </c>
      <c r="L146" s="111"/>
      <c r="M146" s="591" t="str">
        <f>M5</f>
        <v>Bihuset</v>
      </c>
      <c r="N146" s="106"/>
      <c r="O146" s="182"/>
      <c r="P146" s="36"/>
    </row>
    <row r="147" spans="2:15" ht="24" customHeight="1" thickBot="1">
      <c r="B147" s="368"/>
      <c r="C147" s="369"/>
      <c r="D147" s="333"/>
      <c r="E147" s="370" t="s">
        <v>156</v>
      </c>
      <c r="F147" s="370"/>
      <c r="G147" s="371" t="str">
        <f>M5</f>
        <v>Bihuset</v>
      </c>
      <c r="H147" s="372"/>
      <c r="I147" s="333"/>
      <c r="J147" s="333"/>
      <c r="K147" s="333"/>
      <c r="L147" s="373" t="s">
        <v>65</v>
      </c>
      <c r="M147" s="308"/>
      <c r="N147" s="374" t="s">
        <v>66</v>
      </c>
      <c r="O147" s="8"/>
    </row>
    <row r="148" spans="2:16" ht="14.25">
      <c r="B148" s="368"/>
      <c r="C148" s="333"/>
      <c r="D148" s="288"/>
      <c r="E148" s="2006" t="s">
        <v>166</v>
      </c>
      <c r="F148" s="2007"/>
      <c r="G148" s="2008"/>
      <c r="H148" s="2007"/>
      <c r="I148" s="2008"/>
      <c r="J148" s="2008"/>
      <c r="K148" s="2008"/>
      <c r="L148" s="2009" t="e">
        <f>N148/$N$148</f>
        <v>#DIV/0!</v>
      </c>
      <c r="M148" s="2010"/>
      <c r="N148" s="2011">
        <f>O19+O10</f>
        <v>0</v>
      </c>
      <c r="O148" s="8"/>
      <c r="P148" s="37"/>
    </row>
    <row r="149" spans="2:16" ht="14.25">
      <c r="B149" s="368"/>
      <c r="C149" s="333"/>
      <c r="D149" s="288"/>
      <c r="E149" s="1613" t="s">
        <v>296</v>
      </c>
      <c r="F149" s="375"/>
      <c r="G149" s="375"/>
      <c r="H149" s="375"/>
      <c r="I149" s="375"/>
      <c r="J149" s="376"/>
      <c r="K149" s="376"/>
      <c r="L149" s="378"/>
      <c r="M149" s="875">
        <f>'Företagsfakta '!I5+'Företagsfakta '!I8</f>
        <v>0</v>
      </c>
      <c r="N149" s="2012"/>
      <c r="O149" s="8"/>
      <c r="P149" s="37"/>
    </row>
    <row r="150" spans="2:16" ht="14.25">
      <c r="B150" s="368"/>
      <c r="C150" s="333"/>
      <c r="D150" s="288"/>
      <c r="E150" s="1613" t="s">
        <v>167</v>
      </c>
      <c r="F150" s="375"/>
      <c r="G150" s="375"/>
      <c r="H150" s="375"/>
      <c r="I150" s="375"/>
      <c r="J150" s="376"/>
      <c r="K150" s="376"/>
      <c r="L150" s="377" t="s">
        <v>0</v>
      </c>
      <c r="M150" s="875">
        <f>O42+O32</f>
        <v>0</v>
      </c>
      <c r="N150" s="2012"/>
      <c r="O150" s="8"/>
      <c r="P150" s="37"/>
    </row>
    <row r="151" spans="2:16" ht="14.25">
      <c r="B151" s="368"/>
      <c r="C151" s="333"/>
      <c r="D151" s="288"/>
      <c r="E151" s="314" t="s">
        <v>67</v>
      </c>
      <c r="F151" s="379"/>
      <c r="G151" s="361"/>
      <c r="H151" s="379"/>
      <c r="I151" s="361"/>
      <c r="J151" s="361"/>
      <c r="K151" s="361"/>
      <c r="L151" s="380"/>
      <c r="M151" s="876"/>
      <c r="N151" s="869">
        <f>M150+M149</f>
        <v>0</v>
      </c>
      <c r="O151" s="8"/>
      <c r="P151" s="37"/>
    </row>
    <row r="152" spans="2:16" ht="14.25">
      <c r="B152" s="368"/>
      <c r="C152" s="333"/>
      <c r="D152" s="288"/>
      <c r="E152" s="1613" t="s">
        <v>334</v>
      </c>
      <c r="F152" s="375"/>
      <c r="G152" s="376"/>
      <c r="H152" s="375"/>
      <c r="I152" s="376"/>
      <c r="J152" s="376"/>
      <c r="K152" s="376"/>
      <c r="L152" s="381"/>
      <c r="M152" s="874"/>
      <c r="N152" s="2013">
        <f>'Företagsfakta '!I6+'Företagsfakta '!I9</f>
        <v>0</v>
      </c>
      <c r="O152" s="8"/>
      <c r="P152" s="37"/>
    </row>
    <row r="153" spans="2:16" ht="15" thickBot="1">
      <c r="B153" s="368"/>
      <c r="C153" s="333"/>
      <c r="D153" s="288"/>
      <c r="E153" s="340" t="s">
        <v>170</v>
      </c>
      <c r="F153" s="391"/>
      <c r="G153" s="325"/>
      <c r="H153" s="391"/>
      <c r="I153" s="325"/>
      <c r="J153" s="325"/>
      <c r="K153" s="391"/>
      <c r="L153" s="392" t="e">
        <f>N153/$N$148</f>
        <v>#DIV/0!</v>
      </c>
      <c r="M153" s="2014"/>
      <c r="N153" s="1482">
        <f>SUM(N148-N151+N152)</f>
        <v>0</v>
      </c>
      <c r="O153" s="8"/>
      <c r="P153" s="37"/>
    </row>
    <row r="154" spans="2:16" ht="14.25">
      <c r="B154" s="368"/>
      <c r="C154" s="288"/>
      <c r="D154" s="288"/>
      <c r="E154" s="288"/>
      <c r="F154" s="288"/>
      <c r="G154" s="288"/>
      <c r="H154" s="288"/>
      <c r="I154" s="333"/>
      <c r="J154" s="333"/>
      <c r="K154" s="382"/>
      <c r="L154" s="383"/>
      <c r="M154" s="877"/>
      <c r="N154" s="877"/>
      <c r="O154" s="8"/>
      <c r="P154" s="37"/>
    </row>
    <row r="155" spans="2:16" ht="19.5">
      <c r="B155" s="368"/>
      <c r="C155" s="288"/>
      <c r="D155" s="288"/>
      <c r="E155" s="370" t="s">
        <v>155</v>
      </c>
      <c r="F155" s="384"/>
      <c r="G155" s="384" t="str">
        <f>M5</f>
        <v>Bihuset</v>
      </c>
      <c r="H155" s="384"/>
      <c r="I155" s="385"/>
      <c r="J155" s="333"/>
      <c r="K155" s="290"/>
      <c r="L155" s="383"/>
      <c r="M155" s="877"/>
      <c r="N155" s="877"/>
      <c r="O155" s="8"/>
      <c r="P155" s="37"/>
    </row>
    <row r="156" spans="2:16" ht="20.25" thickBot="1">
      <c r="B156" s="368"/>
      <c r="C156" s="288"/>
      <c r="D156" s="288"/>
      <c r="E156" s="370"/>
      <c r="F156" s="384"/>
      <c r="G156" s="384"/>
      <c r="H156" s="384"/>
      <c r="I156" s="385"/>
      <c r="J156" s="333"/>
      <c r="K156" s="290"/>
      <c r="L156" s="383"/>
      <c r="M156" s="877"/>
      <c r="N156" s="877"/>
      <c r="O156" s="8"/>
      <c r="P156" s="37"/>
    </row>
    <row r="157" spans="2:16" ht="14.25">
      <c r="B157" s="368"/>
      <c r="C157" s="288"/>
      <c r="D157" s="288"/>
      <c r="E157" s="2006" t="s">
        <v>171</v>
      </c>
      <c r="F157" s="2007"/>
      <c r="G157" s="2007"/>
      <c r="H157" s="2007"/>
      <c r="I157" s="2008"/>
      <c r="J157" s="2008"/>
      <c r="K157" s="2007"/>
      <c r="L157" s="2009" t="e">
        <f>N157/$N$148</f>
        <v>#DIV/0!</v>
      </c>
      <c r="M157" s="2010"/>
      <c r="N157" s="2011">
        <f>O68</f>
        <v>0</v>
      </c>
      <c r="O157" s="8"/>
      <c r="P157" s="37"/>
    </row>
    <row r="158" spans="2:16" ht="14.25">
      <c r="B158" s="368"/>
      <c r="C158" s="288"/>
      <c r="D158" s="288"/>
      <c r="E158" s="1613" t="s">
        <v>69</v>
      </c>
      <c r="F158" s="375"/>
      <c r="G158" s="375"/>
      <c r="H158" s="375"/>
      <c r="I158" s="376"/>
      <c r="J158" s="376"/>
      <c r="K158" s="375"/>
      <c r="L158" s="377" t="e">
        <f>N158/$N$148</f>
        <v>#DIV/0!</v>
      </c>
      <c r="M158" s="874"/>
      <c r="N158" s="2013">
        <f>L106</f>
        <v>0</v>
      </c>
      <c r="O158" s="8"/>
      <c r="P158" s="37"/>
    </row>
    <row r="159" spans="2:16" ht="14.25">
      <c r="B159" s="368"/>
      <c r="C159" s="288"/>
      <c r="D159" s="288"/>
      <c r="E159" s="1613" t="s">
        <v>68</v>
      </c>
      <c r="F159" s="375"/>
      <c r="G159" s="375"/>
      <c r="H159" s="375"/>
      <c r="I159" s="376"/>
      <c r="J159" s="376"/>
      <c r="K159" s="375"/>
      <c r="L159" s="377" t="e">
        <f>N159/$N$148</f>
        <v>#DIV/0!</v>
      </c>
      <c r="M159" s="874"/>
      <c r="N159" s="2013">
        <f>SUM(O91:O92)</f>
        <v>0</v>
      </c>
      <c r="O159" s="8"/>
      <c r="P159" s="37"/>
    </row>
    <row r="160" spans="2:16" ht="14.25">
      <c r="B160" s="368"/>
      <c r="C160" s="333"/>
      <c r="D160" s="288"/>
      <c r="E160" s="1613" t="s">
        <v>70</v>
      </c>
      <c r="F160" s="375"/>
      <c r="G160" s="375"/>
      <c r="H160" s="375"/>
      <c r="I160" s="376"/>
      <c r="J160" s="376"/>
      <c r="K160" s="375"/>
      <c r="L160" s="378"/>
      <c r="M160" s="874"/>
      <c r="N160" s="2012"/>
      <c r="O160" s="8"/>
      <c r="P160" s="37"/>
    </row>
    <row r="161" spans="2:16" ht="14.25">
      <c r="B161" s="368"/>
      <c r="C161" s="333"/>
      <c r="D161" s="288"/>
      <c r="E161" s="1613" t="s">
        <v>70</v>
      </c>
      <c r="F161" s="375"/>
      <c r="G161" s="375"/>
      <c r="H161" s="375"/>
      <c r="I161" s="376"/>
      <c r="J161" s="376"/>
      <c r="K161" s="375"/>
      <c r="L161" s="381"/>
      <c r="M161" s="874"/>
      <c r="N161" s="2012"/>
      <c r="O161" s="8"/>
      <c r="P161" s="37"/>
    </row>
    <row r="162" spans="2:16" ht="15" thickBot="1">
      <c r="B162" s="368"/>
      <c r="C162" s="333"/>
      <c r="D162" s="288"/>
      <c r="E162" s="340" t="s">
        <v>398</v>
      </c>
      <c r="F162" s="391"/>
      <c r="G162" s="391"/>
      <c r="H162" s="391"/>
      <c r="I162" s="325"/>
      <c r="J162" s="325"/>
      <c r="K162" s="324"/>
      <c r="L162" s="392" t="e">
        <f>N162/$N$148</f>
        <v>#DIV/0!</v>
      </c>
      <c r="M162" s="2014"/>
      <c r="N162" s="1482">
        <f>SUM(N157:N159)</f>
        <v>0</v>
      </c>
      <c r="O162" s="8"/>
      <c r="P162" s="37"/>
    </row>
    <row r="163" spans="2:16" ht="14.25">
      <c r="B163" s="368"/>
      <c r="C163" s="333"/>
      <c r="D163" s="288"/>
      <c r="E163" s="288"/>
      <c r="F163" s="288"/>
      <c r="G163" s="288"/>
      <c r="H163" s="288"/>
      <c r="I163" s="333"/>
      <c r="J163" s="104"/>
      <c r="K163" s="104"/>
      <c r="L163" s="386"/>
      <c r="M163" s="878"/>
      <c r="N163" s="878"/>
      <c r="O163" s="8"/>
      <c r="P163" s="37"/>
    </row>
    <row r="164" spans="2:16" ht="20.25" thickBot="1">
      <c r="B164" s="368"/>
      <c r="C164" s="104"/>
      <c r="D164" s="288"/>
      <c r="E164" s="370" t="s">
        <v>157</v>
      </c>
      <c r="F164" s="384"/>
      <c r="G164" s="384" t="str">
        <f>M5</f>
        <v>Bihuset</v>
      </c>
      <c r="H164" s="384"/>
      <c r="I164" s="371"/>
      <c r="J164" s="387"/>
      <c r="K164" s="104"/>
      <c r="L164" s="386"/>
      <c r="M164" s="878"/>
      <c r="N164" s="878"/>
      <c r="O164" s="8"/>
      <c r="P164" s="37"/>
    </row>
    <row r="165" spans="2:16" ht="14.25">
      <c r="B165" s="368"/>
      <c r="C165" s="333"/>
      <c r="D165" s="288"/>
      <c r="E165" s="2006" t="s">
        <v>242</v>
      </c>
      <c r="F165" s="2007"/>
      <c r="G165" s="2007"/>
      <c r="H165" s="2007"/>
      <c r="I165" s="2008"/>
      <c r="J165" s="2008"/>
      <c r="K165" s="2015"/>
      <c r="L165" s="2009" t="e">
        <f>N165/$N$148</f>
        <v>#DIV/0!</v>
      </c>
      <c r="M165" s="2016"/>
      <c r="N165" s="2017">
        <f>N153-N162</f>
        <v>0</v>
      </c>
      <c r="O165" s="8"/>
      <c r="P165" s="37"/>
    </row>
    <row r="166" spans="2:16" ht="14.25">
      <c r="B166" s="368"/>
      <c r="C166" s="333"/>
      <c r="D166" s="288"/>
      <c r="E166" s="1613" t="s">
        <v>71</v>
      </c>
      <c r="F166" s="375"/>
      <c r="G166" s="375"/>
      <c r="H166" s="375"/>
      <c r="I166" s="376"/>
      <c r="J166" s="376"/>
      <c r="K166" s="388"/>
      <c r="L166" s="377" t="e">
        <f>N166/$N$148</f>
        <v>#DIV/0!</v>
      </c>
      <c r="M166" s="879"/>
      <c r="N166" s="2018">
        <f>SUM(O247:O248)</f>
        <v>0</v>
      </c>
      <c r="O166" s="8"/>
      <c r="P166" s="37"/>
    </row>
    <row r="167" spans="2:16" ht="14.25">
      <c r="B167" s="368"/>
      <c r="C167" s="333"/>
      <c r="D167" s="288"/>
      <c r="E167" s="1613" t="s">
        <v>72</v>
      </c>
      <c r="F167" s="375"/>
      <c r="G167" s="375"/>
      <c r="H167" s="375"/>
      <c r="I167" s="376"/>
      <c r="J167" s="376"/>
      <c r="K167" s="388"/>
      <c r="L167" s="377" t="e">
        <f>N167/$N$148</f>
        <v>#DIV/0!</v>
      </c>
      <c r="M167" s="879"/>
      <c r="N167" s="2018">
        <f>O255</f>
        <v>0</v>
      </c>
      <c r="O167" s="8"/>
      <c r="P167" s="37"/>
    </row>
    <row r="168" spans="2:16" ht="14.25">
      <c r="B168" s="368"/>
      <c r="C168" s="333"/>
      <c r="D168" s="288"/>
      <c r="E168" s="1613" t="s">
        <v>73</v>
      </c>
      <c r="F168" s="375"/>
      <c r="G168" s="375"/>
      <c r="H168" s="375"/>
      <c r="I168" s="376"/>
      <c r="J168" s="376"/>
      <c r="K168" s="388"/>
      <c r="L168" s="377" t="e">
        <f>N168/$N$148</f>
        <v>#DIV/0!</v>
      </c>
      <c r="M168" s="879"/>
      <c r="N168" s="2018">
        <f>'Företagsfakta '!I33</f>
        <v>0</v>
      </c>
      <c r="O168" s="615" t="s">
        <v>0</v>
      </c>
      <c r="P168" s="37"/>
    </row>
    <row r="169" spans="2:16" ht="15" thickBot="1">
      <c r="B169" s="389"/>
      <c r="C169" s="362"/>
      <c r="D169" s="390"/>
      <c r="E169" s="340" t="s">
        <v>174</v>
      </c>
      <c r="F169" s="391"/>
      <c r="G169" s="391"/>
      <c r="H169" s="391"/>
      <c r="I169" s="325"/>
      <c r="J169" s="325"/>
      <c r="K169" s="324"/>
      <c r="L169" s="392" t="e">
        <f>N169/$N$148</f>
        <v>#DIV/0!</v>
      </c>
      <c r="M169" s="880"/>
      <c r="N169" s="1482">
        <f>SUM(N165-N166+N167+N168)</f>
        <v>0</v>
      </c>
      <c r="O169" s="116"/>
      <c r="P169" s="37"/>
    </row>
    <row r="170" spans="2:16" ht="14.25">
      <c r="B170" s="1464"/>
      <c r="C170" s="333"/>
      <c r="D170" s="288"/>
      <c r="E170" s="1465"/>
      <c r="F170" s="1466"/>
      <c r="G170" s="1466"/>
      <c r="H170" s="1466"/>
      <c r="I170" s="308"/>
      <c r="J170" s="308"/>
      <c r="K170" s="1465"/>
      <c r="L170" s="1467"/>
      <c r="M170" s="1468"/>
      <c r="N170" s="1469"/>
      <c r="O170" s="295"/>
      <c r="P170" s="37"/>
    </row>
    <row r="171" spans="2:16" ht="13.5" thickBot="1">
      <c r="B171" s="288"/>
      <c r="C171" s="333"/>
      <c r="D171" s="288"/>
      <c r="E171" s="104"/>
      <c r="F171" s="288"/>
      <c r="G171" s="288"/>
      <c r="H171" s="333"/>
      <c r="I171" s="333"/>
      <c r="J171" s="333"/>
      <c r="K171" s="104"/>
      <c r="L171" s="333"/>
      <c r="M171" s="289"/>
      <c r="N171" s="1486"/>
      <c r="O171" s="1490" t="s">
        <v>63</v>
      </c>
      <c r="P171" s="37"/>
    </row>
    <row r="172" spans="2:16" ht="43.5" customHeight="1" thickBot="1">
      <c r="B172" s="83" t="s">
        <v>158</v>
      </c>
      <c r="C172" s="106"/>
      <c r="D172" s="95"/>
      <c r="E172" s="95"/>
      <c r="F172" s="95"/>
      <c r="G172" s="95"/>
      <c r="H172" s="111"/>
      <c r="I172" s="94" t="s">
        <v>1</v>
      </c>
      <c r="J172" s="106"/>
      <c r="K172" s="144" t="str">
        <f>K5</f>
        <v>År 2011</v>
      </c>
      <c r="L172" s="111"/>
      <c r="M172" s="591" t="str">
        <f>M5</f>
        <v>Bihuset</v>
      </c>
      <c r="N172" s="106"/>
      <c r="O172" s="110" t="s">
        <v>0</v>
      </c>
      <c r="P172" s="37"/>
    </row>
    <row r="173" spans="2:16" ht="13.5" customHeight="1">
      <c r="B173" s="1524"/>
      <c r="C173" s="44"/>
      <c r="D173" s="44"/>
      <c r="E173" s="44"/>
      <c r="F173" s="46"/>
      <c r="G173" s="156" t="s">
        <v>0</v>
      </c>
      <c r="H173" s="138"/>
      <c r="I173" s="138"/>
      <c r="J173" s="138"/>
      <c r="K173" s="140"/>
      <c r="L173" s="46"/>
      <c r="M173" s="42"/>
      <c r="N173" s="51"/>
      <c r="O173" s="1525"/>
      <c r="P173" s="37"/>
    </row>
    <row r="174" spans="2:17" ht="18">
      <c r="B174" s="1526" t="s">
        <v>211</v>
      </c>
      <c r="C174" s="1527"/>
      <c r="D174" s="1527"/>
      <c r="E174" s="1527"/>
      <c r="F174" s="163"/>
      <c r="G174" s="1527"/>
      <c r="H174" s="1527"/>
      <c r="I174" s="1527"/>
      <c r="J174" s="1528" t="s">
        <v>201</v>
      </c>
      <c r="K174" s="1527"/>
      <c r="L174" s="167"/>
      <c r="M174" s="167"/>
      <c r="N174" s="167"/>
      <c r="O174" s="1529"/>
      <c r="P174" s="166"/>
      <c r="Q174" s="1"/>
    </row>
    <row r="175" spans="2:17" ht="12.75">
      <c r="B175" s="1530"/>
      <c r="C175" s="163"/>
      <c r="D175" s="1527"/>
      <c r="E175" s="1527"/>
      <c r="F175" s="167"/>
      <c r="G175" s="1527"/>
      <c r="H175" s="167"/>
      <c r="I175" s="167"/>
      <c r="J175" s="1527"/>
      <c r="K175" s="167"/>
      <c r="L175" s="167"/>
      <c r="M175" s="167"/>
      <c r="N175" s="167"/>
      <c r="O175" s="1529"/>
      <c r="P175" s="166"/>
      <c r="Q175" s="1"/>
    </row>
    <row r="176" spans="2:17" ht="12.75">
      <c r="B176" s="1530"/>
      <c r="C176" s="163"/>
      <c r="D176" s="163"/>
      <c r="E176" s="1527"/>
      <c r="F176" s="167"/>
      <c r="G176" s="1527"/>
      <c r="H176" s="167"/>
      <c r="I176" s="163"/>
      <c r="J176" s="1527"/>
      <c r="K176" s="168" t="e">
        <f>N165/N148</f>
        <v>#DIV/0!</v>
      </c>
      <c r="L176" s="1527" t="s">
        <v>240</v>
      </c>
      <c r="M176" s="52"/>
      <c r="N176" s="52"/>
      <c r="O176" s="1529"/>
      <c r="P176" s="166"/>
      <c r="Q176" s="1"/>
    </row>
    <row r="177" spans="2:17" ht="12.75">
      <c r="B177" s="1531" t="e">
        <f>SUM(N162+N166-N167)/L153</f>
        <v>#DIV/0!</v>
      </c>
      <c r="C177" s="167" t="s">
        <v>74</v>
      </c>
      <c r="D177" s="163" t="s">
        <v>0</v>
      </c>
      <c r="E177" s="1527"/>
      <c r="F177" s="167"/>
      <c r="G177" s="167"/>
      <c r="H177" s="167"/>
      <c r="I177" s="163"/>
      <c r="J177" s="167"/>
      <c r="K177" s="167"/>
      <c r="L177" s="1527" t="s">
        <v>241</v>
      </c>
      <c r="M177" s="52"/>
      <c r="N177" s="52"/>
      <c r="O177" s="1529"/>
      <c r="P177" s="166"/>
      <c r="Q177" s="1"/>
    </row>
    <row r="178" spans="2:17" ht="12.75">
      <c r="B178" s="1532" t="e">
        <f>B177/12</f>
        <v>#DIV/0!</v>
      </c>
      <c r="C178" s="167" t="s">
        <v>75</v>
      </c>
      <c r="D178" s="163" t="s">
        <v>0</v>
      </c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529"/>
      <c r="P178" s="166"/>
      <c r="Q178" s="1"/>
    </row>
    <row r="179" spans="2:17" ht="12.75">
      <c r="B179" s="1533" t="e">
        <f>B177/52</f>
        <v>#DIV/0!</v>
      </c>
      <c r="C179" s="167" t="s">
        <v>77</v>
      </c>
      <c r="D179" s="163" t="s">
        <v>0</v>
      </c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529"/>
      <c r="P179" s="166"/>
      <c r="Q179" s="1"/>
    </row>
    <row r="180" spans="2:18" ht="18">
      <c r="B180" s="1534"/>
      <c r="C180" s="167"/>
      <c r="D180" s="167"/>
      <c r="E180" s="167"/>
      <c r="F180" s="167"/>
      <c r="G180" s="167"/>
      <c r="H180" s="167"/>
      <c r="I180" s="167"/>
      <c r="J180" s="1535" t="s">
        <v>222</v>
      </c>
      <c r="K180" s="167"/>
      <c r="L180" s="167"/>
      <c r="M180" s="167"/>
      <c r="N180" s="167"/>
      <c r="O180" s="1529"/>
      <c r="P180" s="164" t="s">
        <v>0</v>
      </c>
      <c r="Q180" s="164"/>
      <c r="R180" s="165"/>
    </row>
    <row r="181" spans="2:18" ht="18">
      <c r="B181" s="1536" t="s">
        <v>202</v>
      </c>
      <c r="C181" s="167"/>
      <c r="D181" s="167"/>
      <c r="E181" s="167"/>
      <c r="F181" s="167"/>
      <c r="G181" s="167"/>
      <c r="H181" s="167"/>
      <c r="I181" s="167"/>
      <c r="J181" s="1535" t="s">
        <v>203</v>
      </c>
      <c r="K181" s="1537"/>
      <c r="L181" s="1538"/>
      <c r="M181" s="1538"/>
      <c r="N181" s="1538"/>
      <c r="O181" s="1539"/>
      <c r="P181" s="164" t="s">
        <v>0</v>
      </c>
      <c r="Q181" s="164"/>
      <c r="R181" s="165"/>
    </row>
    <row r="182" spans="2:17" ht="12.75">
      <c r="B182" s="1540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529"/>
      <c r="P182" s="166"/>
      <c r="Q182" s="1"/>
    </row>
    <row r="183" spans="2:17" ht="12.75">
      <c r="B183" s="1533" t="e">
        <f>N148-B177</f>
        <v>#DIV/0!</v>
      </c>
      <c r="C183" s="167" t="s">
        <v>74</v>
      </c>
      <c r="D183" s="167" t="s">
        <v>246</v>
      </c>
      <c r="E183" s="167"/>
      <c r="F183" s="167"/>
      <c r="G183" s="167"/>
      <c r="H183" s="167"/>
      <c r="I183" s="167"/>
      <c r="J183" s="1527"/>
      <c r="K183" s="168" t="e">
        <f>SUM(N169-N168)/N148</f>
        <v>#DIV/0!</v>
      </c>
      <c r="L183" s="1527" t="s">
        <v>248</v>
      </c>
      <c r="M183" s="52"/>
      <c r="N183" s="52"/>
      <c r="O183" s="1541"/>
      <c r="P183" s="166"/>
      <c r="Q183" s="1"/>
    </row>
    <row r="184" spans="2:17" ht="12.75">
      <c r="B184" s="1542" t="e">
        <f>B183/N148</f>
        <v>#DIV/0!</v>
      </c>
      <c r="C184" s="167" t="s">
        <v>78</v>
      </c>
      <c r="D184" s="167" t="s">
        <v>247</v>
      </c>
      <c r="E184" s="167"/>
      <c r="F184" s="167"/>
      <c r="G184" s="167"/>
      <c r="H184" s="167"/>
      <c r="I184" s="167"/>
      <c r="J184" s="167"/>
      <c r="K184" s="167"/>
      <c r="L184" s="1527" t="s">
        <v>249</v>
      </c>
      <c r="M184" s="52"/>
      <c r="N184" s="52"/>
      <c r="O184" s="1541"/>
      <c r="P184" s="166"/>
      <c r="Q184" s="1"/>
    </row>
    <row r="185" spans="2:17" ht="12.75">
      <c r="B185" s="1037"/>
      <c r="C185" s="52"/>
      <c r="D185" s="52"/>
      <c r="E185" s="52"/>
      <c r="F185" s="52"/>
      <c r="G185" s="52"/>
      <c r="H185" s="52"/>
      <c r="I185" s="52"/>
      <c r="J185" s="167"/>
      <c r="K185" s="167"/>
      <c r="L185" s="167"/>
      <c r="M185" s="167"/>
      <c r="N185" s="167"/>
      <c r="O185" s="1529"/>
      <c r="P185" s="166"/>
      <c r="Q185" s="1"/>
    </row>
    <row r="186" spans="2:17" ht="25.5" customHeight="1">
      <c r="B186" s="1536" t="s">
        <v>79</v>
      </c>
      <c r="C186" s="167"/>
      <c r="D186" s="167"/>
      <c r="E186" s="167"/>
      <c r="F186" s="167"/>
      <c r="G186" s="167"/>
      <c r="H186" s="167"/>
      <c r="I186" s="167"/>
      <c r="J186" s="1528" t="s">
        <v>80</v>
      </c>
      <c r="K186" s="1527"/>
      <c r="L186" s="167"/>
      <c r="M186" s="167"/>
      <c r="N186" s="167"/>
      <c r="O186" s="1529"/>
      <c r="P186" s="166"/>
      <c r="Q186" s="1"/>
    </row>
    <row r="187" spans="2:17" ht="12.75">
      <c r="B187" s="1037"/>
      <c r="C187" s="52"/>
      <c r="D187" s="52"/>
      <c r="E187" s="52"/>
      <c r="F187" s="52"/>
      <c r="G187" s="52"/>
      <c r="H187" s="52"/>
      <c r="I187" s="167"/>
      <c r="J187" s="167"/>
      <c r="K187" s="167"/>
      <c r="L187" s="167"/>
      <c r="M187" s="167"/>
      <c r="N187" s="167"/>
      <c r="O187" s="1529"/>
      <c r="P187" s="166"/>
      <c r="Q187" s="1"/>
    </row>
    <row r="188" spans="2:17" ht="12.75">
      <c r="B188" s="1542" t="e">
        <f>SUM(N165+N158)/N148</f>
        <v>#DIV/0!</v>
      </c>
      <c r="C188" s="52"/>
      <c r="D188" s="167" t="s">
        <v>250</v>
      </c>
      <c r="E188" s="52"/>
      <c r="F188" s="52"/>
      <c r="G188" s="52"/>
      <c r="H188" s="52"/>
      <c r="I188" s="167"/>
      <c r="J188" s="1527"/>
      <c r="K188" s="168" t="e">
        <f>SUM(N165-N166)/N148</f>
        <v>#DIV/0!</v>
      </c>
      <c r="L188" s="167"/>
      <c r="M188" s="167" t="s">
        <v>81</v>
      </c>
      <c r="N188" s="167"/>
      <c r="O188" s="1529"/>
      <c r="P188" s="166"/>
      <c r="Q188" s="1"/>
    </row>
    <row r="189" spans="2:17" ht="12.75">
      <c r="B189" s="1037"/>
      <c r="C189" s="52"/>
      <c r="D189" s="52"/>
      <c r="E189" s="52"/>
      <c r="F189" s="52"/>
      <c r="G189" s="52"/>
      <c r="H189" s="167"/>
      <c r="I189" s="167"/>
      <c r="J189" s="167"/>
      <c r="K189" s="167"/>
      <c r="L189" s="167"/>
      <c r="M189" s="167" t="s">
        <v>76</v>
      </c>
      <c r="N189" s="167"/>
      <c r="O189" s="1529"/>
      <c r="P189" s="166"/>
      <c r="Q189" s="1"/>
    </row>
    <row r="190" spans="2:17" ht="18">
      <c r="B190" s="1536" t="s">
        <v>82</v>
      </c>
      <c r="C190" s="167"/>
      <c r="D190" s="1527"/>
      <c r="E190" s="167"/>
      <c r="F190" s="167"/>
      <c r="G190" s="167"/>
      <c r="H190" s="167"/>
      <c r="I190" s="167"/>
      <c r="J190" s="1528" t="s">
        <v>83</v>
      </c>
      <c r="K190" s="167"/>
      <c r="L190" s="167"/>
      <c r="M190" s="167"/>
      <c r="N190" s="167"/>
      <c r="O190" s="1529"/>
      <c r="P190" s="166"/>
      <c r="Q190" s="1"/>
    </row>
    <row r="191" spans="2:17" ht="12.75">
      <c r="B191" s="1037"/>
      <c r="C191" s="52"/>
      <c r="D191" s="52"/>
      <c r="E191" s="52"/>
      <c r="F191" s="167"/>
      <c r="G191" s="167"/>
      <c r="H191" s="167"/>
      <c r="I191" s="167"/>
      <c r="J191" s="167"/>
      <c r="K191" s="167"/>
      <c r="L191" s="167"/>
      <c r="M191" s="167"/>
      <c r="N191" s="167"/>
      <c r="O191" s="1529"/>
      <c r="P191" s="166"/>
      <c r="Q191" s="1"/>
    </row>
    <row r="192" spans="2:17" ht="12.75">
      <c r="B192" s="1543">
        <f>'Företagsfakta '!I16</f>
        <v>0</v>
      </c>
      <c r="C192" s="167"/>
      <c r="D192" s="167" t="s">
        <v>84</v>
      </c>
      <c r="E192" s="167"/>
      <c r="F192" s="167"/>
      <c r="G192" s="167"/>
      <c r="H192" s="167"/>
      <c r="I192" s="167"/>
      <c r="J192" s="167"/>
      <c r="K192" s="168" t="e">
        <f>SUM(N169-N168)/(B192+B197)</f>
        <v>#DIV/0!</v>
      </c>
      <c r="L192" s="167"/>
      <c r="M192" s="167" t="s">
        <v>85</v>
      </c>
      <c r="N192" s="167"/>
      <c r="O192" s="1529"/>
      <c r="P192" s="166"/>
      <c r="Q192" s="1"/>
    </row>
    <row r="193" spans="2:17" ht="12.75">
      <c r="B193" s="1037"/>
      <c r="C193" s="52"/>
      <c r="D193" s="52"/>
      <c r="E193" s="52"/>
      <c r="F193" s="52"/>
      <c r="G193" s="167"/>
      <c r="H193" s="167"/>
      <c r="I193" s="167"/>
      <c r="J193" s="167"/>
      <c r="K193" s="167"/>
      <c r="L193" s="167"/>
      <c r="M193" s="167" t="s">
        <v>86</v>
      </c>
      <c r="N193" s="167"/>
      <c r="O193" s="1529"/>
      <c r="P193" s="166"/>
      <c r="Q193" s="1"/>
    </row>
    <row r="194" spans="2:17" ht="12.75">
      <c r="B194" s="1534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529"/>
      <c r="P194" s="166"/>
      <c r="Q194" s="1"/>
    </row>
    <row r="195" spans="2:17" ht="18">
      <c r="B195" s="1536" t="s">
        <v>87</v>
      </c>
      <c r="C195" s="167"/>
      <c r="D195" s="167"/>
      <c r="E195" s="167"/>
      <c r="F195" s="167"/>
      <c r="G195" s="167"/>
      <c r="H195" s="167"/>
      <c r="I195" s="167"/>
      <c r="J195" s="1528" t="s">
        <v>88</v>
      </c>
      <c r="K195" s="167"/>
      <c r="L195" s="167"/>
      <c r="M195" s="167"/>
      <c r="N195" s="167"/>
      <c r="O195" s="1529"/>
      <c r="P195" s="166"/>
      <c r="Q195" s="1"/>
    </row>
    <row r="196" spans="2:17" ht="12.75">
      <c r="B196" s="1534"/>
      <c r="C196" s="167"/>
      <c r="D196" s="167"/>
      <c r="E196" s="167"/>
      <c r="F196" s="167"/>
      <c r="G196" s="167"/>
      <c r="H196" s="167"/>
      <c r="I196" s="167"/>
      <c r="J196" s="1470"/>
      <c r="K196" s="1544" t="e">
        <f>SUM(N169-N168)/B192</f>
        <v>#DIV/0!</v>
      </c>
      <c r="L196" s="1470"/>
      <c r="M196" s="167" t="s">
        <v>85</v>
      </c>
      <c r="N196" s="1470"/>
      <c r="O196" s="1545"/>
      <c r="P196" s="166"/>
      <c r="Q196" s="1"/>
    </row>
    <row r="197" spans="2:17" ht="12.75">
      <c r="B197" s="1546">
        <f>O265</f>
        <v>0</v>
      </c>
      <c r="C197" s="1470"/>
      <c r="D197" s="1470" t="s">
        <v>89</v>
      </c>
      <c r="E197" s="1470"/>
      <c r="F197" s="1470"/>
      <c r="G197" s="1470"/>
      <c r="H197" s="1470"/>
      <c r="I197" s="1470"/>
      <c r="J197" s="1470"/>
      <c r="K197" s="1470"/>
      <c r="L197" s="1470"/>
      <c r="M197" s="1470" t="s">
        <v>90</v>
      </c>
      <c r="N197" s="1470"/>
      <c r="O197" s="1545"/>
      <c r="P197" s="169"/>
      <c r="Q197" s="1"/>
    </row>
    <row r="198" spans="2:17" ht="12.75">
      <c r="B198" s="1530"/>
      <c r="C198" s="1470"/>
      <c r="D198" s="1470"/>
      <c r="E198" s="1470"/>
      <c r="F198" s="1470"/>
      <c r="G198" s="1470"/>
      <c r="H198" s="1470"/>
      <c r="I198" s="1470"/>
      <c r="J198" s="1527"/>
      <c r="K198" s="1527"/>
      <c r="L198" s="1527"/>
      <c r="M198" s="1527"/>
      <c r="N198" s="1527"/>
      <c r="O198" s="1547"/>
      <c r="P198" s="169"/>
      <c r="Q198" s="1"/>
    </row>
    <row r="199" spans="2:17" ht="13.5" thickBot="1">
      <c r="B199" s="1548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549"/>
      <c r="P199" s="169"/>
      <c r="Q199" s="1"/>
    </row>
    <row r="200" spans="2:17" ht="12.75">
      <c r="B200" s="1470"/>
      <c r="C200" s="1470"/>
      <c r="D200" s="1470"/>
      <c r="E200" s="1470"/>
      <c r="F200" s="1470"/>
      <c r="G200" s="1470"/>
      <c r="H200" s="1470"/>
      <c r="I200" s="1470"/>
      <c r="J200" s="1470"/>
      <c r="K200" s="1470"/>
      <c r="L200" s="1470"/>
      <c r="M200" s="1470"/>
      <c r="N200" s="1470"/>
      <c r="O200" s="1470"/>
      <c r="P200" s="169"/>
      <c r="Q200" s="1"/>
    </row>
    <row r="201" spans="2:17" ht="12.75">
      <c r="B201" s="1491"/>
      <c r="C201" s="1491"/>
      <c r="D201" s="1491"/>
      <c r="E201" s="1491"/>
      <c r="F201" s="1491"/>
      <c r="G201" s="1491"/>
      <c r="H201" s="1491"/>
      <c r="I201" s="1491"/>
      <c r="J201" s="1491"/>
      <c r="K201" s="1491"/>
      <c r="L201" s="1491"/>
      <c r="M201" s="1491"/>
      <c r="N201" s="1491"/>
      <c r="O201" s="1491"/>
      <c r="P201" s="169"/>
      <c r="Q201" s="1"/>
    </row>
    <row r="202" spans="2:16" ht="13.5" thickBot="1">
      <c r="B202" s="1483"/>
      <c r="C202" s="1492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493" t="s">
        <v>159</v>
      </c>
      <c r="P202" s="33"/>
    </row>
    <row r="203" spans="2:16" ht="43.5" customHeight="1" thickBot="1">
      <c r="B203" s="586" t="s">
        <v>152</v>
      </c>
      <c r="C203" s="1471"/>
      <c r="D203" s="95"/>
      <c r="E203" s="95"/>
      <c r="F203" s="95"/>
      <c r="G203" s="95"/>
      <c r="H203" s="96"/>
      <c r="I203" s="95" t="s">
        <v>1</v>
      </c>
      <c r="J203" s="95"/>
      <c r="K203" s="147" t="str">
        <f>K5</f>
        <v>År 2011</v>
      </c>
      <c r="L203" s="96"/>
      <c r="M203" s="588" t="str">
        <f>M5</f>
        <v>Bihuset</v>
      </c>
      <c r="N203" s="95"/>
      <c r="O203" s="96"/>
      <c r="P203" s="33"/>
    </row>
    <row r="204" spans="2:16" ht="12.75" customHeight="1" thickBot="1">
      <c r="B204" s="114"/>
      <c r="C204" s="295"/>
      <c r="D204" s="295"/>
      <c r="E204" s="295"/>
      <c r="F204" s="295"/>
      <c r="G204" s="295"/>
      <c r="H204" s="295"/>
      <c r="I204" s="295"/>
      <c r="J204" s="295"/>
      <c r="K204" s="295"/>
      <c r="L204" s="295"/>
      <c r="M204" s="295"/>
      <c r="N204" s="295"/>
      <c r="O204" s="8"/>
      <c r="P204" s="33"/>
    </row>
    <row r="205" spans="2:16" ht="13.5" thickBot="1">
      <c r="B205" s="1472"/>
      <c r="C205" s="132" t="s">
        <v>126</v>
      </c>
      <c r="D205" s="133"/>
      <c r="E205" s="334">
        <f>Försäljningsplanering!C38</f>
        <v>0</v>
      </c>
      <c r="F205" s="148"/>
      <c r="G205" s="152" t="s">
        <v>136</v>
      </c>
      <c r="H205" s="100"/>
      <c r="I205" s="295"/>
      <c r="J205" s="295"/>
      <c r="K205" s="104"/>
      <c r="L205" s="104"/>
      <c r="M205" s="295"/>
      <c r="N205" s="295"/>
      <c r="O205" s="8" t="s">
        <v>0</v>
      </c>
      <c r="P205" s="33"/>
    </row>
    <row r="206" spans="2:16" ht="13.5" thickBot="1">
      <c r="B206" s="114"/>
      <c r="C206" s="134" t="s">
        <v>127</v>
      </c>
      <c r="D206" s="135"/>
      <c r="E206" s="136">
        <f>Försäljningsplanering!C39</f>
        <v>0</v>
      </c>
      <c r="F206" s="149"/>
      <c r="G206" s="101"/>
      <c r="H206" s="587">
        <f>'Företagsfakta '!I11</f>
        <v>0</v>
      </c>
      <c r="I206" s="1473" t="s">
        <v>0</v>
      </c>
      <c r="J206" s="295"/>
      <c r="K206" s="207"/>
      <c r="L206" s="333"/>
      <c r="M206" s="295"/>
      <c r="N206" s="295"/>
      <c r="O206" s="8"/>
      <c r="P206" s="33"/>
    </row>
    <row r="207" spans="2:16" ht="16.5" thickBot="1">
      <c r="B207" s="114"/>
      <c r="C207" s="118" t="s">
        <v>128</v>
      </c>
      <c r="D207" s="122"/>
      <c r="E207" s="137">
        <f>Försäljningsplanering!C40</f>
        <v>100</v>
      </c>
      <c r="F207" s="150" t="s">
        <v>0</v>
      </c>
      <c r="G207" s="114"/>
      <c r="H207" s="8"/>
      <c r="I207" s="295"/>
      <c r="J207" s="295"/>
      <c r="K207" s="295"/>
      <c r="L207" s="333"/>
      <c r="M207" s="295"/>
      <c r="N207" s="295"/>
      <c r="O207" s="8"/>
      <c r="P207" s="33"/>
    </row>
    <row r="208" spans="2:16" ht="16.5" thickBot="1">
      <c r="B208" s="114"/>
      <c r="C208" s="119"/>
      <c r="D208" s="120"/>
      <c r="E208" s="137">
        <f>SUM(E205:E207)</f>
        <v>100</v>
      </c>
      <c r="F208" s="151" t="s">
        <v>65</v>
      </c>
      <c r="G208" s="115"/>
      <c r="H208" s="116"/>
      <c r="I208" s="295"/>
      <c r="J208" s="295"/>
      <c r="K208" s="335"/>
      <c r="L208" s="333"/>
      <c r="M208" s="289"/>
      <c r="N208" s="295"/>
      <c r="O208" s="8"/>
      <c r="P208" s="33"/>
    </row>
    <row r="209" spans="2:16" ht="13.5" thickBot="1">
      <c r="B209" s="114"/>
      <c r="C209" s="295"/>
      <c r="D209" s="295"/>
      <c r="E209" s="295"/>
      <c r="F209" s="295"/>
      <c r="G209" s="295"/>
      <c r="H209" s="295"/>
      <c r="I209" s="295"/>
      <c r="J209" s="295"/>
      <c r="K209" s="295"/>
      <c r="L209" s="295"/>
      <c r="M209" s="295"/>
      <c r="N209" s="295"/>
      <c r="O209" s="1474"/>
      <c r="P209" s="33"/>
    </row>
    <row r="210" spans="2:16" ht="13.5" thickBot="1">
      <c r="B210" s="336"/>
      <c r="C210" s="1860" t="s">
        <v>47</v>
      </c>
      <c r="D210" s="1860" t="s">
        <v>48</v>
      </c>
      <c r="E210" s="1860" t="s">
        <v>49</v>
      </c>
      <c r="F210" s="1860" t="s">
        <v>50</v>
      </c>
      <c r="G210" s="1860" t="s">
        <v>51</v>
      </c>
      <c r="H210" s="1860" t="s">
        <v>52</v>
      </c>
      <c r="I210" s="1860" t="s">
        <v>53</v>
      </c>
      <c r="J210" s="1860" t="s">
        <v>54</v>
      </c>
      <c r="K210" s="1860" t="s">
        <v>55</v>
      </c>
      <c r="L210" s="1860" t="s">
        <v>56</v>
      </c>
      <c r="M210" s="1860" t="s">
        <v>57</v>
      </c>
      <c r="N210" s="1860" t="s">
        <v>58</v>
      </c>
      <c r="O210" s="247" t="s">
        <v>230</v>
      </c>
      <c r="P210" s="33"/>
    </row>
    <row r="211" spans="2:16" ht="13.5" thickBot="1">
      <c r="B211" s="337" t="s">
        <v>32</v>
      </c>
      <c r="C211" s="881">
        <f aca="true" t="shared" si="35" ref="C211:O211">C21+C12</f>
        <v>0</v>
      </c>
      <c r="D211" s="854">
        <f t="shared" si="35"/>
        <v>0</v>
      </c>
      <c r="E211" s="854">
        <f t="shared" si="35"/>
        <v>0</v>
      </c>
      <c r="F211" s="854">
        <f t="shared" si="35"/>
        <v>0</v>
      </c>
      <c r="G211" s="854">
        <f t="shared" si="35"/>
        <v>0</v>
      </c>
      <c r="H211" s="854">
        <f t="shared" si="35"/>
        <v>0</v>
      </c>
      <c r="I211" s="854">
        <f t="shared" si="35"/>
        <v>0</v>
      </c>
      <c r="J211" s="854">
        <f t="shared" si="35"/>
        <v>0</v>
      </c>
      <c r="K211" s="854">
        <f t="shared" si="35"/>
        <v>0</v>
      </c>
      <c r="L211" s="854">
        <f t="shared" si="35"/>
        <v>0</v>
      </c>
      <c r="M211" s="854">
        <f t="shared" si="35"/>
        <v>0</v>
      </c>
      <c r="N211" s="854">
        <f t="shared" si="35"/>
        <v>0</v>
      </c>
      <c r="O211" s="592">
        <f t="shared" si="35"/>
        <v>0</v>
      </c>
      <c r="P211" s="33"/>
    </row>
    <row r="212" spans="2:16" ht="12.75">
      <c r="B212" s="338" t="s">
        <v>180</v>
      </c>
      <c r="C212" s="859">
        <f>SUM(C211)*E205/100+H206*E205/100</f>
        <v>0</v>
      </c>
      <c r="D212" s="860">
        <f>SUM(D211)*E205/100+C211*E206/100+H206*E206/100</f>
        <v>0</v>
      </c>
      <c r="E212" s="860">
        <f>SUM(E211)*$E205/100+D211*$E206/100+C211*$E207/100+H206*E207/100</f>
        <v>0</v>
      </c>
      <c r="F212" s="860">
        <f aca="true" t="shared" si="36" ref="F212:N212">SUM(F211)*$E205/100+E211*$E206/100+D211*$E207/100</f>
        <v>0</v>
      </c>
      <c r="G212" s="860">
        <f t="shared" si="36"/>
        <v>0</v>
      </c>
      <c r="H212" s="860">
        <f t="shared" si="36"/>
        <v>0</v>
      </c>
      <c r="I212" s="860">
        <f t="shared" si="36"/>
        <v>0</v>
      </c>
      <c r="J212" s="860">
        <f t="shared" si="36"/>
        <v>0</v>
      </c>
      <c r="K212" s="860">
        <f t="shared" si="36"/>
        <v>0</v>
      </c>
      <c r="L212" s="860">
        <f t="shared" si="36"/>
        <v>0</v>
      </c>
      <c r="M212" s="860">
        <f t="shared" si="36"/>
        <v>0</v>
      </c>
      <c r="N212" s="860">
        <f t="shared" si="36"/>
        <v>0</v>
      </c>
      <c r="O212" s="882">
        <f>SUM(M211)*E207/100+N211*E206/100+N211*E207/100</f>
        <v>0</v>
      </c>
      <c r="P212" s="33"/>
    </row>
    <row r="213" spans="2:16" ht="13.5" thickBot="1">
      <c r="B213" s="339" t="s">
        <v>134</v>
      </c>
      <c r="C213" s="883"/>
      <c r="D213" s="884"/>
      <c r="E213" s="884"/>
      <c r="F213" s="884"/>
      <c r="G213" s="884"/>
      <c r="H213" s="884"/>
      <c r="I213" s="884"/>
      <c r="J213" s="884"/>
      <c r="K213" s="884"/>
      <c r="L213" s="884"/>
      <c r="M213" s="884"/>
      <c r="N213" s="884"/>
      <c r="O213" s="349"/>
      <c r="P213" s="33"/>
    </row>
    <row r="214" spans="2:16" ht="13.5" thickBot="1">
      <c r="B214" s="1475"/>
      <c r="C214" s="888"/>
      <c r="D214" s="888"/>
      <c r="E214" s="888"/>
      <c r="F214" s="888"/>
      <c r="G214" s="888"/>
      <c r="H214" s="888"/>
      <c r="I214" s="888"/>
      <c r="J214" s="888"/>
      <c r="K214" s="888"/>
      <c r="L214" s="888"/>
      <c r="M214" s="888"/>
      <c r="N214" s="888"/>
      <c r="O214" s="1476"/>
      <c r="P214" s="33"/>
    </row>
    <row r="215" spans="2:16" ht="28.5" thickBot="1">
      <c r="B215" s="86" t="s">
        <v>146</v>
      </c>
      <c r="C215" s="885"/>
      <c r="D215" s="885"/>
      <c r="E215" s="885"/>
      <c r="F215" s="885"/>
      <c r="G215" s="885"/>
      <c r="H215" s="109"/>
      <c r="I215" s="885" t="s">
        <v>1</v>
      </c>
      <c r="J215" s="885"/>
      <c r="K215" s="886" t="str">
        <f>K5</f>
        <v>År 2011</v>
      </c>
      <c r="L215" s="109"/>
      <c r="M215" s="1796" t="str">
        <f>M5</f>
        <v>Bihuset</v>
      </c>
      <c r="N215" s="887"/>
      <c r="O215" s="121" t="str">
        <f>O14</f>
        <v> </v>
      </c>
      <c r="P215" s="33"/>
    </row>
    <row r="216" spans="2:16" ht="13.5" thickBot="1">
      <c r="B216" s="1475"/>
      <c r="C216" s="888"/>
      <c r="D216" s="888"/>
      <c r="E216" s="888"/>
      <c r="F216" s="931"/>
      <c r="G216" s="931"/>
      <c r="H216" s="888"/>
      <c r="I216" s="888"/>
      <c r="J216" s="888"/>
      <c r="K216" s="888"/>
      <c r="L216" s="888"/>
      <c r="M216" s="888"/>
      <c r="N216" s="888"/>
      <c r="O216" s="1476"/>
      <c r="P216" s="33"/>
    </row>
    <row r="217" spans="2:16" ht="13.5" thickBot="1">
      <c r="B217" s="1472"/>
      <c r="C217" s="889" t="s">
        <v>126</v>
      </c>
      <c r="D217" s="890"/>
      <c r="E217" s="891">
        <f>Inköp!N14</f>
        <v>0</v>
      </c>
      <c r="F217" s="892"/>
      <c r="G217" s="893" t="s">
        <v>136</v>
      </c>
      <c r="H217" s="894"/>
      <c r="I217" s="908"/>
      <c r="J217" s="908"/>
      <c r="K217" s="908"/>
      <c r="L217" s="908"/>
      <c r="M217" s="908"/>
      <c r="N217" s="908"/>
      <c r="O217" s="906"/>
      <c r="P217" s="33"/>
    </row>
    <row r="218" spans="2:16" ht="16.5" thickBot="1">
      <c r="B218" s="1472" t="s">
        <v>0</v>
      </c>
      <c r="C218" s="895" t="s">
        <v>127</v>
      </c>
      <c r="D218" s="896"/>
      <c r="E218" s="897">
        <f>Inköp!N15</f>
        <v>0</v>
      </c>
      <c r="F218" s="898"/>
      <c r="G218" s="899"/>
      <c r="H218" s="900">
        <f>'Företagsfakta '!I22</f>
        <v>0</v>
      </c>
      <c r="I218" s="908"/>
      <c r="J218" s="908"/>
      <c r="K218" s="908"/>
      <c r="L218" s="908"/>
      <c r="M218" s="908"/>
      <c r="N218" s="908"/>
      <c r="O218" s="1477"/>
      <c r="P218" s="33"/>
    </row>
    <row r="219" spans="2:16" ht="16.5" thickBot="1">
      <c r="B219" s="1478" t="s">
        <v>0</v>
      </c>
      <c r="C219" s="902" t="s">
        <v>128</v>
      </c>
      <c r="D219" s="850"/>
      <c r="E219" s="903">
        <f>Inköp!N16</f>
        <v>100</v>
      </c>
      <c r="F219" s="904"/>
      <c r="G219" s="905"/>
      <c r="H219" s="906"/>
      <c r="I219" s="908"/>
      <c r="J219" s="907"/>
      <c r="K219" s="908"/>
      <c r="L219" s="908"/>
      <c r="M219" s="908"/>
      <c r="N219" s="908"/>
      <c r="O219" s="1477"/>
      <c r="P219" s="33"/>
    </row>
    <row r="220" spans="2:16" ht="16.5" thickBot="1">
      <c r="B220" s="1478"/>
      <c r="C220" s="909"/>
      <c r="D220" s="852"/>
      <c r="E220" s="857">
        <f>SUM(E217:E219)</f>
        <v>100</v>
      </c>
      <c r="F220" s="910" t="s">
        <v>65</v>
      </c>
      <c r="G220" s="911"/>
      <c r="H220" s="904"/>
      <c r="I220" s="908"/>
      <c r="J220" s="908"/>
      <c r="K220" s="912"/>
      <c r="L220" s="908"/>
      <c r="M220" s="901"/>
      <c r="N220" s="901"/>
      <c r="O220" s="1477"/>
      <c r="P220" s="33"/>
    </row>
    <row r="221" spans="2:16" ht="16.5" thickBot="1">
      <c r="B221" s="1479"/>
      <c r="C221" s="1480"/>
      <c r="D221" s="1480"/>
      <c r="E221" s="1480"/>
      <c r="F221" s="1480"/>
      <c r="G221" s="1480"/>
      <c r="H221" s="1480"/>
      <c r="I221" s="1480"/>
      <c r="J221" s="1480"/>
      <c r="K221" s="1480"/>
      <c r="L221" s="1480"/>
      <c r="M221" s="1480"/>
      <c r="N221" s="1480"/>
      <c r="O221" s="1481"/>
      <c r="P221" s="33"/>
    </row>
    <row r="222" spans="2:16" ht="12.75">
      <c r="B222" s="336"/>
      <c r="C222" s="1863" t="s">
        <v>47</v>
      </c>
      <c r="D222" s="1863" t="s">
        <v>48</v>
      </c>
      <c r="E222" s="1863" t="s">
        <v>49</v>
      </c>
      <c r="F222" s="1863" t="s">
        <v>50</v>
      </c>
      <c r="G222" s="1863" t="s">
        <v>51</v>
      </c>
      <c r="H222" s="1863" t="s">
        <v>52</v>
      </c>
      <c r="I222" s="1863" t="s">
        <v>53</v>
      </c>
      <c r="J222" s="1863" t="s">
        <v>54</v>
      </c>
      <c r="K222" s="1863" t="s">
        <v>55</v>
      </c>
      <c r="L222" s="1863" t="s">
        <v>56</v>
      </c>
      <c r="M222" s="1863" t="s">
        <v>57</v>
      </c>
      <c r="N222" s="1863" t="s">
        <v>58</v>
      </c>
      <c r="O222" s="913" t="s">
        <v>230</v>
      </c>
      <c r="P222" s="33"/>
    </row>
    <row r="223" spans="2:16" ht="13.5" thickBot="1">
      <c r="B223" s="342" t="s">
        <v>181</v>
      </c>
      <c r="C223" s="852">
        <f aca="true" t="shared" si="37" ref="C223:N223">C44+C34</f>
        <v>0</v>
      </c>
      <c r="D223" s="852">
        <f t="shared" si="37"/>
        <v>0</v>
      </c>
      <c r="E223" s="852">
        <f t="shared" si="37"/>
        <v>0</v>
      </c>
      <c r="F223" s="852">
        <f t="shared" si="37"/>
        <v>0</v>
      </c>
      <c r="G223" s="852">
        <f t="shared" si="37"/>
        <v>0</v>
      </c>
      <c r="H223" s="852">
        <f t="shared" si="37"/>
        <v>0</v>
      </c>
      <c r="I223" s="852">
        <f t="shared" si="37"/>
        <v>0</v>
      </c>
      <c r="J223" s="852">
        <f t="shared" si="37"/>
        <v>0</v>
      </c>
      <c r="K223" s="852">
        <f t="shared" si="37"/>
        <v>0</v>
      </c>
      <c r="L223" s="852">
        <f t="shared" si="37"/>
        <v>0</v>
      </c>
      <c r="M223" s="852">
        <f t="shared" si="37"/>
        <v>0</v>
      </c>
      <c r="N223" s="852">
        <f t="shared" si="37"/>
        <v>0</v>
      </c>
      <c r="O223" s="914"/>
      <c r="P223" s="33"/>
    </row>
    <row r="224" spans="2:16" ht="13.5" thickBot="1">
      <c r="B224" s="340" t="s">
        <v>182</v>
      </c>
      <c r="C224" s="826">
        <f>SUM(C223)*E217/100+H218*E217/100</f>
        <v>0</v>
      </c>
      <c r="D224" s="826">
        <f>SUM(D223)*E217/100+C223*E218/100+G218*E218/100</f>
        <v>0</v>
      </c>
      <c r="E224" s="826">
        <f>SUM(E223)*$E217/100+D223*$E218/100+C223*$E219/100+G218*E219/100</f>
        <v>0</v>
      </c>
      <c r="F224" s="826">
        <f aca="true" t="shared" si="38" ref="F224:N224">SUM(F223)*$E217/100+E223*$E218/100+D223*$E219/100</f>
        <v>0</v>
      </c>
      <c r="G224" s="826">
        <f t="shared" si="38"/>
        <v>0</v>
      </c>
      <c r="H224" s="826">
        <f t="shared" si="38"/>
        <v>0</v>
      </c>
      <c r="I224" s="826">
        <f t="shared" si="38"/>
        <v>0</v>
      </c>
      <c r="J224" s="826">
        <f t="shared" si="38"/>
        <v>0</v>
      </c>
      <c r="K224" s="826">
        <f t="shared" si="38"/>
        <v>0</v>
      </c>
      <c r="L224" s="826">
        <f t="shared" si="38"/>
        <v>0</v>
      </c>
      <c r="M224" s="826">
        <f t="shared" si="38"/>
        <v>0</v>
      </c>
      <c r="N224" s="826">
        <f t="shared" si="38"/>
        <v>0</v>
      </c>
      <c r="O224" s="1482">
        <f>SUM(M223)*E219/100+N223*E218/100+N223*E219/100</f>
        <v>0</v>
      </c>
      <c r="P224" s="33"/>
    </row>
    <row r="225" spans="2:16" ht="13.5" thickBot="1">
      <c r="B225" s="343" t="s">
        <v>134</v>
      </c>
      <c r="C225" s="325"/>
      <c r="D225" s="325"/>
      <c r="E225" s="325"/>
      <c r="F225" s="325"/>
      <c r="G225" s="325"/>
      <c r="H225" s="325"/>
      <c r="I225" s="325"/>
      <c r="J225" s="325"/>
      <c r="K225" s="325"/>
      <c r="L225" s="325"/>
      <c r="M225" s="325"/>
      <c r="N225" s="325"/>
      <c r="O225" s="344"/>
      <c r="P225" s="33"/>
    </row>
    <row r="226" spans="2:16" ht="12.75">
      <c r="B226" s="1465"/>
      <c r="C226" s="308"/>
      <c r="D226" s="308"/>
      <c r="E226" s="308"/>
      <c r="F226" s="308"/>
      <c r="G226" s="308"/>
      <c r="H226" s="308"/>
      <c r="I226" s="308"/>
      <c r="J226" s="308"/>
      <c r="K226" s="308"/>
      <c r="L226" s="308"/>
      <c r="M226" s="308"/>
      <c r="N226" s="308"/>
      <c r="O226" s="1554"/>
      <c r="P226" s="33"/>
    </row>
    <row r="227" spans="2:16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33"/>
    </row>
    <row r="228" spans="2:16" ht="12.75">
      <c r="B228" s="1483"/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7"/>
      <c r="P228" s="33"/>
    </row>
    <row r="229" spans="2:16" ht="13.5" thickBot="1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1484" t="s">
        <v>160</v>
      </c>
      <c r="P229" s="33"/>
    </row>
    <row r="230" spans="2:16" ht="28.5" thickBot="1">
      <c r="B230" s="586" t="s">
        <v>149</v>
      </c>
      <c r="C230" s="95"/>
      <c r="D230" s="95"/>
      <c r="E230" s="95"/>
      <c r="F230" s="95"/>
      <c r="G230" s="95"/>
      <c r="H230" s="95"/>
      <c r="I230" s="94" t="s">
        <v>1</v>
      </c>
      <c r="J230" s="95"/>
      <c r="K230" s="147" t="str">
        <f>K5</f>
        <v>År 2011</v>
      </c>
      <c r="L230" s="96"/>
      <c r="M230" s="586" t="str">
        <f>M5</f>
        <v>Bihuset</v>
      </c>
      <c r="N230" s="95"/>
      <c r="O230" s="96"/>
      <c r="P230" s="33"/>
    </row>
    <row r="231" spans="2:16" ht="13.5" thickBot="1">
      <c r="B231" s="114"/>
      <c r="C231" s="295"/>
      <c r="D231" s="295"/>
      <c r="E231" s="295"/>
      <c r="F231" s="295"/>
      <c r="G231" s="295"/>
      <c r="H231" s="295"/>
      <c r="I231" s="295"/>
      <c r="J231" s="295"/>
      <c r="K231" s="295"/>
      <c r="L231" s="295"/>
      <c r="M231" s="295"/>
      <c r="N231" s="295"/>
      <c r="O231" s="8"/>
      <c r="P231" s="33"/>
    </row>
    <row r="232" spans="2:16" ht="13.5" thickBot="1">
      <c r="B232" s="345" t="s">
        <v>136</v>
      </c>
      <c r="C232" s="187" t="s">
        <v>47</v>
      </c>
      <c r="D232" s="188" t="s">
        <v>48</v>
      </c>
      <c r="E232" s="188" t="s">
        <v>49</v>
      </c>
      <c r="F232" s="188" t="s">
        <v>50</v>
      </c>
      <c r="G232" s="188" t="s">
        <v>51</v>
      </c>
      <c r="H232" s="188" t="s">
        <v>52</v>
      </c>
      <c r="I232" s="188" t="s">
        <v>53</v>
      </c>
      <c r="J232" s="188" t="s">
        <v>54</v>
      </c>
      <c r="K232" s="188" t="s">
        <v>55</v>
      </c>
      <c r="L232" s="188" t="s">
        <v>56</v>
      </c>
      <c r="M232" s="188" t="s">
        <v>57</v>
      </c>
      <c r="N232" s="188" t="s">
        <v>58</v>
      </c>
      <c r="O232" s="247" t="s">
        <v>231</v>
      </c>
      <c r="P232" s="33"/>
    </row>
    <row r="233" spans="2:16" ht="12.75">
      <c r="B233" s="345" t="s">
        <v>236</v>
      </c>
      <c r="C233" s="612">
        <f>'Företagsfakta '!I24</f>
        <v>0</v>
      </c>
      <c r="D233" s="612"/>
      <c r="E233" s="612"/>
      <c r="F233" s="612"/>
      <c r="G233" s="612"/>
      <c r="H233" s="612"/>
      <c r="I233" s="612"/>
      <c r="J233" s="612"/>
      <c r="K233" s="612"/>
      <c r="L233" s="612"/>
      <c r="M233" s="612"/>
      <c r="N233" s="612"/>
      <c r="O233" s="329"/>
      <c r="P233" s="33"/>
    </row>
    <row r="234" spans="2:16" ht="13.5" thickBot="1">
      <c r="B234" s="346" t="s">
        <v>0</v>
      </c>
      <c r="C234" s="915" t="s">
        <v>0</v>
      </c>
      <c r="D234" s="853"/>
      <c r="E234" s="853"/>
      <c r="F234" s="853"/>
      <c r="G234" s="853"/>
      <c r="H234" s="853"/>
      <c r="I234" s="853"/>
      <c r="J234" s="853"/>
      <c r="K234" s="853"/>
      <c r="L234" s="853"/>
      <c r="M234" s="853"/>
      <c r="N234" s="853"/>
      <c r="O234" s="330"/>
      <c r="P234" s="33"/>
    </row>
    <row r="235" spans="2:16" ht="12.75">
      <c r="B235" s="347" t="s">
        <v>183</v>
      </c>
      <c r="C235" s="353">
        <f aca="true" t="shared" si="39" ref="C235:O235">C69</f>
        <v>0</v>
      </c>
      <c r="D235" s="353">
        <f t="shared" si="39"/>
        <v>0</v>
      </c>
      <c r="E235" s="353">
        <f t="shared" si="39"/>
        <v>0</v>
      </c>
      <c r="F235" s="353">
        <f t="shared" si="39"/>
        <v>0</v>
      </c>
      <c r="G235" s="353">
        <f t="shared" si="39"/>
        <v>0</v>
      </c>
      <c r="H235" s="353">
        <f t="shared" si="39"/>
        <v>0</v>
      </c>
      <c r="I235" s="353">
        <f t="shared" si="39"/>
        <v>0</v>
      </c>
      <c r="J235" s="353">
        <f t="shared" si="39"/>
        <v>0</v>
      </c>
      <c r="K235" s="353">
        <f t="shared" si="39"/>
        <v>0</v>
      </c>
      <c r="L235" s="353">
        <f t="shared" si="39"/>
        <v>0</v>
      </c>
      <c r="M235" s="353">
        <f t="shared" si="39"/>
        <v>0</v>
      </c>
      <c r="N235" s="353">
        <f t="shared" si="39"/>
        <v>0</v>
      </c>
      <c r="O235" s="309">
        <f t="shared" si="39"/>
        <v>0</v>
      </c>
      <c r="P235" s="33"/>
    </row>
    <row r="236" spans="2:16" ht="12.75">
      <c r="B236" s="347" t="s">
        <v>184</v>
      </c>
      <c r="C236" s="353">
        <f aca="true" t="shared" si="40" ref="C236:O236">C91</f>
        <v>0</v>
      </c>
      <c r="D236" s="353">
        <f t="shared" si="40"/>
        <v>0</v>
      </c>
      <c r="E236" s="353">
        <f t="shared" si="40"/>
        <v>0</v>
      </c>
      <c r="F236" s="353">
        <f t="shared" si="40"/>
        <v>0</v>
      </c>
      <c r="G236" s="353">
        <f t="shared" si="40"/>
        <v>0</v>
      </c>
      <c r="H236" s="353">
        <f t="shared" si="40"/>
        <v>0</v>
      </c>
      <c r="I236" s="353">
        <f t="shared" si="40"/>
        <v>0</v>
      </c>
      <c r="J236" s="353">
        <f t="shared" si="40"/>
        <v>0</v>
      </c>
      <c r="K236" s="353">
        <f t="shared" si="40"/>
        <v>0</v>
      </c>
      <c r="L236" s="353">
        <f t="shared" si="40"/>
        <v>0</v>
      </c>
      <c r="M236" s="353">
        <f t="shared" si="40"/>
        <v>0</v>
      </c>
      <c r="N236" s="353">
        <f t="shared" si="40"/>
        <v>0</v>
      </c>
      <c r="O236" s="309">
        <f t="shared" si="40"/>
        <v>0</v>
      </c>
      <c r="P236" s="33"/>
    </row>
    <row r="237" spans="2:16" ht="12.75">
      <c r="B237" s="347" t="s">
        <v>98</v>
      </c>
      <c r="C237" s="353">
        <f>C233</f>
        <v>0</v>
      </c>
      <c r="D237" s="353">
        <f aca="true" t="shared" si="41" ref="D237:O237">C92</f>
        <v>0</v>
      </c>
      <c r="E237" s="353">
        <f t="shared" si="41"/>
        <v>0</v>
      </c>
      <c r="F237" s="353">
        <f t="shared" si="41"/>
        <v>0</v>
      </c>
      <c r="G237" s="353">
        <f t="shared" si="41"/>
        <v>0</v>
      </c>
      <c r="H237" s="353">
        <f t="shared" si="41"/>
        <v>0</v>
      </c>
      <c r="I237" s="353">
        <f t="shared" si="41"/>
        <v>0</v>
      </c>
      <c r="J237" s="353">
        <f t="shared" si="41"/>
        <v>0</v>
      </c>
      <c r="K237" s="353">
        <f t="shared" si="41"/>
        <v>0</v>
      </c>
      <c r="L237" s="353">
        <f t="shared" si="41"/>
        <v>0</v>
      </c>
      <c r="M237" s="353">
        <f t="shared" si="41"/>
        <v>0</v>
      </c>
      <c r="N237" s="353">
        <f t="shared" si="41"/>
        <v>0</v>
      </c>
      <c r="O237" s="309">
        <f t="shared" si="41"/>
        <v>0</v>
      </c>
      <c r="P237" s="33"/>
    </row>
    <row r="238" spans="2:16" ht="13.5" thickBot="1">
      <c r="B238" s="348" t="s">
        <v>0</v>
      </c>
      <c r="C238" s="855"/>
      <c r="D238" s="855"/>
      <c r="E238" s="855"/>
      <c r="F238" s="855"/>
      <c r="G238" s="855"/>
      <c r="H238" s="855"/>
      <c r="I238" s="855"/>
      <c r="J238" s="855"/>
      <c r="K238" s="855"/>
      <c r="L238" s="855"/>
      <c r="M238" s="855"/>
      <c r="N238" s="855"/>
      <c r="O238" s="349"/>
      <c r="P238" s="33"/>
    </row>
    <row r="239" spans="2:16" ht="12.75">
      <c r="B239" s="347" t="s">
        <v>182</v>
      </c>
      <c r="C239" s="353">
        <f aca="true" t="shared" si="42" ref="C239:N239">SUM(C233:C238)</f>
        <v>0</v>
      </c>
      <c r="D239" s="353">
        <f t="shared" si="42"/>
        <v>0</v>
      </c>
      <c r="E239" s="353">
        <f t="shared" si="42"/>
        <v>0</v>
      </c>
      <c r="F239" s="353">
        <f t="shared" si="42"/>
        <v>0</v>
      </c>
      <c r="G239" s="353">
        <f t="shared" si="42"/>
        <v>0</v>
      </c>
      <c r="H239" s="353">
        <f t="shared" si="42"/>
        <v>0</v>
      </c>
      <c r="I239" s="353">
        <f t="shared" si="42"/>
        <v>0</v>
      </c>
      <c r="J239" s="353">
        <f t="shared" si="42"/>
        <v>0</v>
      </c>
      <c r="K239" s="353">
        <f t="shared" si="42"/>
        <v>0</v>
      </c>
      <c r="L239" s="353">
        <f t="shared" si="42"/>
        <v>0</v>
      </c>
      <c r="M239" s="353">
        <f t="shared" si="42"/>
        <v>0</v>
      </c>
      <c r="N239" s="353">
        <f t="shared" si="42"/>
        <v>0</v>
      </c>
      <c r="O239" s="309">
        <f>SUM(C239:N239)</f>
        <v>0</v>
      </c>
      <c r="P239" s="33"/>
    </row>
    <row r="240" spans="2:16" ht="13.5" thickBot="1">
      <c r="B240" s="203"/>
      <c r="C240" s="838"/>
      <c r="D240" s="838"/>
      <c r="E240" s="838"/>
      <c r="F240" s="838"/>
      <c r="G240" s="838"/>
      <c r="H240" s="838"/>
      <c r="I240" s="838"/>
      <c r="J240" s="838"/>
      <c r="K240" s="838"/>
      <c r="L240" s="838"/>
      <c r="M240" s="838"/>
      <c r="N240" s="838"/>
      <c r="O240" s="916"/>
      <c r="P240" s="33"/>
    </row>
    <row r="241" spans="2:16" ht="28.5" thickBot="1">
      <c r="B241" s="586" t="s">
        <v>18</v>
      </c>
      <c r="C241" s="917"/>
      <c r="D241" s="885"/>
      <c r="E241" s="885"/>
      <c r="F241" s="885"/>
      <c r="G241" s="885"/>
      <c r="H241" s="918"/>
      <c r="I241" s="919" t="s">
        <v>1</v>
      </c>
      <c r="J241" s="917"/>
      <c r="K241" s="886" t="str">
        <f>K5</f>
        <v>År 2011</v>
      </c>
      <c r="L241" s="920"/>
      <c r="M241" s="1797" t="str">
        <f>M5</f>
        <v>Bihuset</v>
      </c>
      <c r="N241" s="921"/>
      <c r="O241" s="109" t="str">
        <f>O14</f>
        <v> </v>
      </c>
      <c r="P241" s="33"/>
    </row>
    <row r="242" spans="2:16" ht="13.5" thickBot="1">
      <c r="B242" s="350"/>
      <c r="C242" s="922"/>
      <c r="D242" s="922"/>
      <c r="E242" s="922"/>
      <c r="F242" s="922"/>
      <c r="G242" s="922"/>
      <c r="H242" s="922"/>
      <c r="I242" s="922"/>
      <c r="J242" s="922"/>
      <c r="K242" s="922"/>
      <c r="L242" s="922"/>
      <c r="M242" s="922"/>
      <c r="N242" s="922"/>
      <c r="O242" s="923"/>
      <c r="P242" s="33"/>
    </row>
    <row r="243" spans="2:16" ht="13.5" thickBot="1">
      <c r="B243" s="351"/>
      <c r="C243" s="924" t="s">
        <v>47</v>
      </c>
      <c r="D243" s="844" t="s">
        <v>48</v>
      </c>
      <c r="E243" s="925" t="s">
        <v>49</v>
      </c>
      <c r="F243" s="925" t="s">
        <v>50</v>
      </c>
      <c r="G243" s="925" t="s">
        <v>51</v>
      </c>
      <c r="H243" s="925" t="s">
        <v>52</v>
      </c>
      <c r="I243" s="925" t="s">
        <v>53</v>
      </c>
      <c r="J243" s="925" t="s">
        <v>54</v>
      </c>
      <c r="K243" s="925" t="s">
        <v>55</v>
      </c>
      <c r="L243" s="925" t="s">
        <v>56</v>
      </c>
      <c r="M243" s="925" t="s">
        <v>57</v>
      </c>
      <c r="N243" s="925" t="s">
        <v>58</v>
      </c>
      <c r="O243" s="926" t="s">
        <v>231</v>
      </c>
      <c r="P243" s="33"/>
    </row>
    <row r="244" spans="2:16" ht="12.75">
      <c r="B244" s="614" t="s">
        <v>262</v>
      </c>
      <c r="C244" s="849">
        <f>'Företagsfakta '!I12</f>
        <v>0</v>
      </c>
      <c r="D244" s="927" t="s">
        <v>0</v>
      </c>
      <c r="E244" s="927"/>
      <c r="F244" s="927"/>
      <c r="G244" s="927"/>
      <c r="H244" s="927"/>
      <c r="I244" s="927"/>
      <c r="J244" s="927"/>
      <c r="K244" s="927"/>
      <c r="L244" s="927"/>
      <c r="M244" s="927"/>
      <c r="N244" s="927"/>
      <c r="O244" s="928"/>
      <c r="P244" s="33"/>
    </row>
    <row r="245" spans="2:16" ht="12.75">
      <c r="B245" s="633" t="s">
        <v>263</v>
      </c>
      <c r="C245" s="612">
        <f>'Företagsfakta '!I23</f>
        <v>0</v>
      </c>
      <c r="D245" s="613"/>
      <c r="E245" s="613"/>
      <c r="F245" s="613"/>
      <c r="G245" s="613"/>
      <c r="H245" s="613"/>
      <c r="I245" s="613"/>
      <c r="J245" s="613"/>
      <c r="K245" s="613"/>
      <c r="L245" s="613"/>
      <c r="M245" s="613"/>
      <c r="N245" s="613"/>
      <c r="O245" s="355"/>
      <c r="P245" s="33"/>
    </row>
    <row r="246" spans="2:16" ht="12.75">
      <c r="B246" s="347" t="s">
        <v>185</v>
      </c>
      <c r="C246" s="613">
        <f>'Företagsfakta '!$I$31</f>
        <v>0</v>
      </c>
      <c r="D246" s="613">
        <f>'Företagsfakta '!$I$31</f>
        <v>0</v>
      </c>
      <c r="E246" s="613">
        <f>'Företagsfakta '!$I$31</f>
        <v>0</v>
      </c>
      <c r="F246" s="613">
        <f>'Företagsfakta '!$I$31</f>
        <v>0</v>
      </c>
      <c r="G246" s="613">
        <f>'Företagsfakta '!$I$31</f>
        <v>0</v>
      </c>
      <c r="H246" s="613">
        <f>'Företagsfakta '!$I$31</f>
        <v>0</v>
      </c>
      <c r="I246" s="613">
        <f>'Företagsfakta '!$I$31</f>
        <v>0</v>
      </c>
      <c r="J246" s="613">
        <f>'Företagsfakta '!$I$31</f>
        <v>0</v>
      </c>
      <c r="K246" s="613">
        <f>'Företagsfakta '!$I$31</f>
        <v>0</v>
      </c>
      <c r="L246" s="613">
        <f>'Företagsfakta '!$I$31</f>
        <v>0</v>
      </c>
      <c r="M246" s="613">
        <f>'Företagsfakta '!$I$31</f>
        <v>0</v>
      </c>
      <c r="N246" s="613">
        <f>'Företagsfakta '!$I$31</f>
        <v>0</v>
      </c>
      <c r="O246" s="309">
        <f>SUM(C246:N246)</f>
        <v>0</v>
      </c>
      <c r="P246" s="33"/>
    </row>
    <row r="247" spans="2:16" ht="12.75">
      <c r="B247" s="347" t="s">
        <v>186</v>
      </c>
      <c r="C247" s="353">
        <f>'Företagsfakta '!$I17*'Företagsfakta '!$I28/1200</f>
        <v>0</v>
      </c>
      <c r="D247" s="353">
        <f>'Företagsfakta '!$I17*'Företagsfakta '!$I28/1200</f>
        <v>0</v>
      </c>
      <c r="E247" s="353">
        <f>'Företagsfakta '!$I17*'Företagsfakta '!$I28/1200</f>
        <v>0</v>
      </c>
      <c r="F247" s="353">
        <f>'Företagsfakta '!$I17*'Företagsfakta '!$I28/1200</f>
        <v>0</v>
      </c>
      <c r="G247" s="353">
        <f>'Företagsfakta '!$I17*'Företagsfakta '!$I28/1200</f>
        <v>0</v>
      </c>
      <c r="H247" s="353">
        <f>'Företagsfakta '!$I17*'Företagsfakta '!$I28/1200</f>
        <v>0</v>
      </c>
      <c r="I247" s="353">
        <f>'Företagsfakta '!$I17*'Företagsfakta '!$I28/1200</f>
        <v>0</v>
      </c>
      <c r="J247" s="353">
        <f>'Företagsfakta '!$I17*'Företagsfakta '!$I28/1200</f>
        <v>0</v>
      </c>
      <c r="K247" s="353">
        <f>'Företagsfakta '!$I17*'Företagsfakta '!$I28/1200</f>
        <v>0</v>
      </c>
      <c r="L247" s="353">
        <f>'Företagsfakta '!$I17*'Företagsfakta '!$I28/1200</f>
        <v>0</v>
      </c>
      <c r="M247" s="353">
        <f>'Företagsfakta '!$I17*'Företagsfakta '!$I28/1200</f>
        <v>0</v>
      </c>
      <c r="N247" s="353">
        <f>'Företagsfakta '!$I17*'Företagsfakta '!$I28/1200</f>
        <v>0</v>
      </c>
      <c r="O247" s="309">
        <f>SUM(C247:N247)</f>
        <v>0</v>
      </c>
      <c r="P247" s="33"/>
    </row>
    <row r="248" spans="2:16" ht="13.5" thickBot="1">
      <c r="B248" s="348" t="s">
        <v>187</v>
      </c>
      <c r="C248" s="855">
        <f>('Företagsfakta '!$I20*'Företagsfakta '!$I$30/1200)+('Företagsfakta '!$I19*'Företagsfakta '!$I$30/1200)</f>
        <v>0</v>
      </c>
      <c r="D248" s="855">
        <f>('Företagsfakta '!$I20*'Företagsfakta '!$I$30/1200)+('Företagsfakta '!$I19*'Företagsfakta '!$I$30/1200)</f>
        <v>0</v>
      </c>
      <c r="E248" s="855">
        <f>('Företagsfakta '!$I20*'Företagsfakta '!$I$30/1200)+('Företagsfakta '!$I19*'Företagsfakta '!$I$30/1200)</f>
        <v>0</v>
      </c>
      <c r="F248" s="855">
        <f>('Företagsfakta '!$I20*'Företagsfakta '!$I$30/1200)+('Företagsfakta '!$I19*'Företagsfakta '!$I$30/1200)</f>
        <v>0</v>
      </c>
      <c r="G248" s="855">
        <f>('Företagsfakta '!$I20*'Företagsfakta '!$I$30/1200)+('Företagsfakta '!$I19*'Företagsfakta '!$I$30/1200)</f>
        <v>0</v>
      </c>
      <c r="H248" s="855">
        <f>('Företagsfakta '!$I20*'Företagsfakta '!$I$30/1200)+('Företagsfakta '!$I19*'Företagsfakta '!$I$30/1200)</f>
        <v>0</v>
      </c>
      <c r="I248" s="855">
        <f>('Företagsfakta '!$I20*'Företagsfakta '!$I$30/1200)+('Företagsfakta '!$I19*'Företagsfakta '!$I$30/1200)</f>
        <v>0</v>
      </c>
      <c r="J248" s="855">
        <f>('Företagsfakta '!$I20*'Företagsfakta '!$I$30/1200)+('Företagsfakta '!$I19*'Företagsfakta '!$I$30/1200)</f>
        <v>0</v>
      </c>
      <c r="K248" s="855">
        <f>('Företagsfakta '!$I20*'Företagsfakta '!$I$30/1200)+('Företagsfakta '!$I19*'Företagsfakta '!$I$30/1200)</f>
        <v>0</v>
      </c>
      <c r="L248" s="855">
        <f>('Företagsfakta '!$I20*'Företagsfakta '!$I$30/1200)+('Företagsfakta '!$I19*'Företagsfakta '!$I$30/1200)</f>
        <v>0</v>
      </c>
      <c r="M248" s="855">
        <f>('Företagsfakta '!$I20*'Företagsfakta '!$I$30/1200)+('Företagsfakta '!$I19*'Företagsfakta '!$I$30/1200)</f>
        <v>0</v>
      </c>
      <c r="N248" s="855">
        <f>('Företagsfakta '!$I20*'Företagsfakta '!$I$30/1200)+('Företagsfakta '!$I19*'Företagsfakta '!$I$30/1200)</f>
        <v>0</v>
      </c>
      <c r="O248" s="258">
        <f>SUM(C248:N248)</f>
        <v>0</v>
      </c>
      <c r="P248" s="33"/>
    </row>
    <row r="249" spans="2:16" ht="12.75">
      <c r="B249" s="631" t="s">
        <v>0</v>
      </c>
      <c r="C249" s="929"/>
      <c r="D249" s="929"/>
      <c r="E249" s="929"/>
      <c r="F249" s="929"/>
      <c r="G249" s="929"/>
      <c r="H249" s="929"/>
      <c r="I249" s="929" t="s">
        <v>0</v>
      </c>
      <c r="J249" s="929"/>
      <c r="K249" s="929"/>
      <c r="L249" s="929"/>
      <c r="M249" s="929"/>
      <c r="N249" s="929"/>
      <c r="O249" s="632" t="s">
        <v>0</v>
      </c>
      <c r="P249" s="33"/>
    </row>
    <row r="250" spans="2:16" ht="12.75">
      <c r="B250" s="630" t="s">
        <v>189</v>
      </c>
      <c r="C250" s="353">
        <f>C244</f>
        <v>0</v>
      </c>
      <c r="D250" s="353">
        <f aca="true" t="shared" si="43" ref="D250:O250">C20+C11</f>
        <v>0</v>
      </c>
      <c r="E250" s="353">
        <f t="shared" si="43"/>
        <v>0</v>
      </c>
      <c r="F250" s="353">
        <f t="shared" si="43"/>
        <v>0</v>
      </c>
      <c r="G250" s="353">
        <f t="shared" si="43"/>
        <v>0</v>
      </c>
      <c r="H250" s="353">
        <f t="shared" si="43"/>
        <v>0</v>
      </c>
      <c r="I250" s="353">
        <f t="shared" si="43"/>
        <v>0</v>
      </c>
      <c r="J250" s="353">
        <f t="shared" si="43"/>
        <v>0</v>
      </c>
      <c r="K250" s="353">
        <f t="shared" si="43"/>
        <v>0</v>
      </c>
      <c r="L250" s="353">
        <f t="shared" si="43"/>
        <v>0</v>
      </c>
      <c r="M250" s="353">
        <f t="shared" si="43"/>
        <v>0</v>
      </c>
      <c r="N250" s="353">
        <f t="shared" si="43"/>
        <v>0</v>
      </c>
      <c r="O250" s="276">
        <f t="shared" si="43"/>
        <v>0</v>
      </c>
      <c r="P250" s="33"/>
    </row>
    <row r="251" spans="2:16" ht="12.75">
      <c r="B251" s="347" t="s">
        <v>261</v>
      </c>
      <c r="C251" s="613">
        <f>C244</f>
        <v>0</v>
      </c>
      <c r="D251" s="613">
        <f aca="true" t="shared" si="44" ref="D251:O251">-C67</f>
        <v>0</v>
      </c>
      <c r="E251" s="613">
        <f t="shared" si="44"/>
        <v>0</v>
      </c>
      <c r="F251" s="613">
        <f t="shared" si="44"/>
        <v>0</v>
      </c>
      <c r="G251" s="613">
        <f t="shared" si="44"/>
        <v>0</v>
      </c>
      <c r="H251" s="613">
        <f t="shared" si="44"/>
        <v>0</v>
      </c>
      <c r="I251" s="613">
        <f t="shared" si="44"/>
        <v>0</v>
      </c>
      <c r="J251" s="613">
        <f t="shared" si="44"/>
        <v>0</v>
      </c>
      <c r="K251" s="613">
        <f t="shared" si="44"/>
        <v>0</v>
      </c>
      <c r="L251" s="613">
        <f t="shared" si="44"/>
        <v>0</v>
      </c>
      <c r="M251" s="613">
        <f t="shared" si="44"/>
        <v>0</v>
      </c>
      <c r="N251" s="613">
        <f t="shared" si="44"/>
        <v>0</v>
      </c>
      <c r="O251" s="309">
        <f t="shared" si="44"/>
        <v>0</v>
      </c>
      <c r="P251" s="33"/>
    </row>
    <row r="252" spans="2:16" ht="12.75">
      <c r="B252" s="347" t="s">
        <v>258</v>
      </c>
      <c r="C252" s="613"/>
      <c r="D252" s="613">
        <f aca="true" t="shared" si="45" ref="D252:O252">-(C43+C33)</f>
        <v>0</v>
      </c>
      <c r="E252" s="613">
        <f t="shared" si="45"/>
        <v>0</v>
      </c>
      <c r="F252" s="613">
        <f t="shared" si="45"/>
        <v>0</v>
      </c>
      <c r="G252" s="613">
        <f t="shared" si="45"/>
        <v>0</v>
      </c>
      <c r="H252" s="613">
        <f t="shared" si="45"/>
        <v>0</v>
      </c>
      <c r="I252" s="613">
        <f t="shared" si="45"/>
        <v>0</v>
      </c>
      <c r="J252" s="613">
        <f t="shared" si="45"/>
        <v>0</v>
      </c>
      <c r="K252" s="613">
        <f t="shared" si="45"/>
        <v>0</v>
      </c>
      <c r="L252" s="613">
        <f t="shared" si="45"/>
        <v>0</v>
      </c>
      <c r="M252" s="613">
        <f t="shared" si="45"/>
        <v>0</v>
      </c>
      <c r="N252" s="613">
        <f t="shared" si="45"/>
        <v>0</v>
      </c>
      <c r="O252" s="309">
        <f t="shared" si="45"/>
        <v>0</v>
      </c>
      <c r="P252" s="33"/>
    </row>
    <row r="253" spans="2:16" ht="12.75">
      <c r="B253" s="347" t="s">
        <v>188</v>
      </c>
      <c r="C253" s="613"/>
      <c r="D253" s="613">
        <f aca="true" t="shared" si="46" ref="D253:O253">-C117</f>
        <v>0</v>
      </c>
      <c r="E253" s="613">
        <f t="shared" si="46"/>
        <v>0</v>
      </c>
      <c r="F253" s="613">
        <f t="shared" si="46"/>
        <v>0</v>
      </c>
      <c r="G253" s="613">
        <f t="shared" si="46"/>
        <v>0</v>
      </c>
      <c r="H253" s="613">
        <f t="shared" si="46"/>
        <v>0</v>
      </c>
      <c r="I253" s="613">
        <f t="shared" si="46"/>
        <v>0</v>
      </c>
      <c r="J253" s="613">
        <f t="shared" si="46"/>
        <v>0</v>
      </c>
      <c r="K253" s="613">
        <f t="shared" si="46"/>
        <v>0</v>
      </c>
      <c r="L253" s="613">
        <f t="shared" si="46"/>
        <v>0</v>
      </c>
      <c r="M253" s="613">
        <f t="shared" si="46"/>
        <v>0</v>
      </c>
      <c r="N253" s="613">
        <f t="shared" si="46"/>
        <v>0</v>
      </c>
      <c r="O253" s="355">
        <f t="shared" si="46"/>
        <v>0</v>
      </c>
      <c r="P253" s="33"/>
    </row>
    <row r="254" spans="2:16" ht="12.75">
      <c r="B254" s="347" t="s">
        <v>190</v>
      </c>
      <c r="C254" s="353">
        <f aca="true" t="shared" si="47" ref="C254:O254">C118</f>
        <v>0</v>
      </c>
      <c r="D254" s="353">
        <f t="shared" si="47"/>
        <v>0</v>
      </c>
      <c r="E254" s="353">
        <f t="shared" si="47"/>
        <v>0</v>
      </c>
      <c r="F254" s="353">
        <f t="shared" si="47"/>
        <v>0</v>
      </c>
      <c r="G254" s="353">
        <f t="shared" si="47"/>
        <v>0</v>
      </c>
      <c r="H254" s="353">
        <f t="shared" si="47"/>
        <v>0</v>
      </c>
      <c r="I254" s="353">
        <f t="shared" si="47"/>
        <v>0</v>
      </c>
      <c r="J254" s="353">
        <f t="shared" si="47"/>
        <v>0</v>
      </c>
      <c r="K254" s="353">
        <f t="shared" si="47"/>
        <v>0</v>
      </c>
      <c r="L254" s="353">
        <f t="shared" si="47"/>
        <v>0</v>
      </c>
      <c r="M254" s="353">
        <f t="shared" si="47"/>
        <v>0</v>
      </c>
      <c r="N254" s="353">
        <f t="shared" si="47"/>
        <v>0</v>
      </c>
      <c r="O254" s="309">
        <f t="shared" si="47"/>
        <v>0</v>
      </c>
      <c r="P254" s="33"/>
    </row>
    <row r="255" spans="2:16" ht="12.75">
      <c r="B255" s="352" t="s">
        <v>191</v>
      </c>
      <c r="C255" s="930">
        <f>'Företagsfakta '!$I$26/12</f>
        <v>0</v>
      </c>
      <c r="D255" s="930">
        <f>'Företagsfakta '!$I$26/12</f>
        <v>0</v>
      </c>
      <c r="E255" s="930">
        <f>'Företagsfakta '!$I$26/12</f>
        <v>0</v>
      </c>
      <c r="F255" s="930">
        <f>'Företagsfakta '!$I$26/12</f>
        <v>0</v>
      </c>
      <c r="G255" s="930">
        <f>'Företagsfakta '!$I$26/12</f>
        <v>0</v>
      </c>
      <c r="H255" s="930">
        <f>'Företagsfakta '!$I$26/12</f>
        <v>0</v>
      </c>
      <c r="I255" s="930">
        <f>'Företagsfakta '!$I$26/12</f>
        <v>0</v>
      </c>
      <c r="J255" s="930">
        <f>'Företagsfakta '!$I$26/12</f>
        <v>0</v>
      </c>
      <c r="K255" s="930">
        <f>'Företagsfakta '!$I$26/12</f>
        <v>0</v>
      </c>
      <c r="L255" s="930">
        <f>'Företagsfakta '!$I$26/12</f>
        <v>0</v>
      </c>
      <c r="M255" s="930">
        <f>'Företagsfakta '!$I$26/12</f>
        <v>0</v>
      </c>
      <c r="N255" s="930">
        <f>'Företagsfakta '!$I$26/12</f>
        <v>0</v>
      </c>
      <c r="O255" s="306">
        <f>SUM(C255:N255)</f>
        <v>0</v>
      </c>
      <c r="P255" s="33"/>
    </row>
    <row r="256" spans="2:16" ht="13.5" thickBot="1">
      <c r="B256" s="348" t="s">
        <v>192</v>
      </c>
      <c r="C256" s="826">
        <f aca="true" t="shared" si="48" ref="C256:N256">SUM(C244:C254)-C255</f>
        <v>0</v>
      </c>
      <c r="D256" s="826">
        <f t="shared" si="48"/>
        <v>0</v>
      </c>
      <c r="E256" s="826">
        <f t="shared" si="48"/>
        <v>0</v>
      </c>
      <c r="F256" s="826">
        <f t="shared" si="48"/>
        <v>0</v>
      </c>
      <c r="G256" s="826">
        <f t="shared" si="48"/>
        <v>0</v>
      </c>
      <c r="H256" s="826">
        <f t="shared" si="48"/>
        <v>0</v>
      </c>
      <c r="I256" s="826">
        <f t="shared" si="48"/>
        <v>0</v>
      </c>
      <c r="J256" s="826">
        <f t="shared" si="48"/>
        <v>0</v>
      </c>
      <c r="K256" s="826">
        <f t="shared" si="48"/>
        <v>0</v>
      </c>
      <c r="L256" s="826">
        <f t="shared" si="48"/>
        <v>0</v>
      </c>
      <c r="M256" s="826">
        <f t="shared" si="48"/>
        <v>0</v>
      </c>
      <c r="N256" s="826">
        <f t="shared" si="48"/>
        <v>0</v>
      </c>
      <c r="O256" s="258">
        <f>SUM(O244:O254)</f>
        <v>0</v>
      </c>
      <c r="P256" s="33"/>
    </row>
    <row r="257" spans="2:16" ht="12.75">
      <c r="B257" s="259"/>
      <c r="C257" s="353"/>
      <c r="D257" s="353"/>
      <c r="E257" s="353"/>
      <c r="F257" s="353"/>
      <c r="G257" s="353"/>
      <c r="H257" s="353"/>
      <c r="I257" s="353"/>
      <c r="J257" s="353"/>
      <c r="K257" s="353"/>
      <c r="L257" s="353"/>
      <c r="M257" s="353"/>
      <c r="N257" s="353"/>
      <c r="O257" s="353"/>
      <c r="P257" s="33"/>
    </row>
    <row r="258" spans="2:16" ht="12.75">
      <c r="B258" s="104"/>
      <c r="C258" s="931"/>
      <c r="D258" s="931"/>
      <c r="E258" s="931"/>
      <c r="F258" s="931"/>
      <c r="G258" s="931"/>
      <c r="H258" s="931"/>
      <c r="I258" s="931"/>
      <c r="J258" s="931"/>
      <c r="K258" s="931"/>
      <c r="L258" s="931"/>
      <c r="M258" s="931"/>
      <c r="N258" s="931"/>
      <c r="O258" s="888"/>
      <c r="P258" s="33"/>
    </row>
    <row r="259" spans="2:16" ht="18.75">
      <c r="B259" s="354" t="s">
        <v>0</v>
      </c>
      <c r="C259" s="932"/>
      <c r="D259" s="932" t="s">
        <v>0</v>
      </c>
      <c r="E259" s="932"/>
      <c r="F259" s="933" t="s">
        <v>0</v>
      </c>
      <c r="G259" s="934"/>
      <c r="H259" s="935"/>
      <c r="I259" s="936"/>
      <c r="J259" s="937"/>
      <c r="K259" s="937"/>
      <c r="L259" s="933"/>
      <c r="M259" s="888"/>
      <c r="N259" s="888"/>
      <c r="O259" s="938" t="s">
        <v>0</v>
      </c>
      <c r="P259" s="33"/>
    </row>
    <row r="260" spans="2:16" ht="13.5" thickBot="1">
      <c r="B260" s="104"/>
      <c r="C260" s="888"/>
      <c r="D260" s="888"/>
      <c r="E260" s="888"/>
      <c r="F260" s="888"/>
      <c r="G260" s="931"/>
      <c r="H260" s="888"/>
      <c r="I260" s="907"/>
      <c r="J260" s="888"/>
      <c r="K260" s="888"/>
      <c r="L260" s="931"/>
      <c r="M260" s="888"/>
      <c r="N260" s="888"/>
      <c r="O260" s="1485" t="s">
        <v>293</v>
      </c>
      <c r="P260" s="43"/>
    </row>
    <row r="261" spans="2:16" ht="28.5" thickBot="1">
      <c r="B261" s="94" t="s">
        <v>150</v>
      </c>
      <c r="C261" s="885"/>
      <c r="D261" s="885"/>
      <c r="E261" s="885"/>
      <c r="F261" s="885"/>
      <c r="G261" s="885"/>
      <c r="H261" s="109"/>
      <c r="I261" s="919" t="s">
        <v>1</v>
      </c>
      <c r="J261" s="885"/>
      <c r="K261" s="886" t="str">
        <f>K241</f>
        <v>År 2011</v>
      </c>
      <c r="L261" s="109"/>
      <c r="M261" s="1797" t="str">
        <f>M5</f>
        <v>Bihuset</v>
      </c>
      <c r="N261" s="885"/>
      <c r="O261" s="109" t="str">
        <f>O14</f>
        <v> </v>
      </c>
      <c r="P261" s="64"/>
    </row>
    <row r="262" spans="2:16" ht="21" thickBot="1">
      <c r="B262" s="315" t="s">
        <v>195</v>
      </c>
      <c r="C262" s="924" t="s">
        <v>47</v>
      </c>
      <c r="D262" s="925" t="s">
        <v>48</v>
      </c>
      <c r="E262" s="925" t="s">
        <v>49</v>
      </c>
      <c r="F262" s="925" t="s">
        <v>50</v>
      </c>
      <c r="G262" s="925" t="s">
        <v>51</v>
      </c>
      <c r="H262" s="925" t="s">
        <v>52</v>
      </c>
      <c r="I262" s="925" t="s">
        <v>53</v>
      </c>
      <c r="J262" s="925" t="s">
        <v>54</v>
      </c>
      <c r="K262" s="925" t="s">
        <v>55</v>
      </c>
      <c r="L262" s="925" t="s">
        <v>56</v>
      </c>
      <c r="M262" s="925" t="s">
        <v>57</v>
      </c>
      <c r="N262" s="925" t="s">
        <v>58</v>
      </c>
      <c r="O262" s="900" t="s">
        <v>227</v>
      </c>
      <c r="P262" s="60"/>
    </row>
    <row r="263" spans="2:16" ht="12.75">
      <c r="B263" s="639" t="s">
        <v>267</v>
      </c>
      <c r="C263" s="927">
        <f>'Företagsfakta '!I16</f>
        <v>0</v>
      </c>
      <c r="D263" s="925"/>
      <c r="E263" s="925"/>
      <c r="F263" s="925"/>
      <c r="G263" s="925"/>
      <c r="H263" s="925"/>
      <c r="I263" s="925"/>
      <c r="J263" s="925"/>
      <c r="K263" s="925"/>
      <c r="L263" s="925"/>
      <c r="M263" s="925"/>
      <c r="N263" s="925"/>
      <c r="O263" s="309">
        <f>SUM(C263:N263)</f>
        <v>0</v>
      </c>
      <c r="P263" s="1799" t="s">
        <v>0</v>
      </c>
    </row>
    <row r="264" spans="2:16" ht="12.75">
      <c r="B264" s="315" t="s">
        <v>265</v>
      </c>
      <c r="C264" s="613">
        <f>'Företagsfakta '!I19</f>
        <v>0</v>
      </c>
      <c r="D264" s="939"/>
      <c r="E264" s="939"/>
      <c r="F264" s="939"/>
      <c r="G264" s="939"/>
      <c r="H264" s="939"/>
      <c r="I264" s="939"/>
      <c r="J264" s="939"/>
      <c r="K264" s="939"/>
      <c r="L264" s="939"/>
      <c r="M264" s="939"/>
      <c r="N264" s="939"/>
      <c r="O264" s="309" t="s">
        <v>0</v>
      </c>
      <c r="P264" s="1799" t="s">
        <v>0</v>
      </c>
    </row>
    <row r="265" spans="2:16" ht="12.75">
      <c r="B265" s="315" t="s">
        <v>255</v>
      </c>
      <c r="C265" s="613">
        <f>'Företagsfakta '!I20+'Företagsfakta '!I17</f>
        <v>0</v>
      </c>
      <c r="D265" s="613"/>
      <c r="E265" s="613"/>
      <c r="F265" s="613"/>
      <c r="G265" s="613"/>
      <c r="H265" s="613"/>
      <c r="I265" s="353"/>
      <c r="J265" s="613"/>
      <c r="K265" s="613"/>
      <c r="L265" s="613"/>
      <c r="M265" s="613"/>
      <c r="N265" s="613" t="s">
        <v>0</v>
      </c>
      <c r="O265" s="309">
        <f>C264+C265-O246</f>
        <v>0</v>
      </c>
      <c r="P265" s="33"/>
    </row>
    <row r="266" spans="2:16" ht="12.75">
      <c r="B266" s="315" t="s">
        <v>196</v>
      </c>
      <c r="C266" s="353">
        <f aca="true" t="shared" si="49" ref="C266:N266">C212</f>
        <v>0</v>
      </c>
      <c r="D266" s="353">
        <f t="shared" si="49"/>
        <v>0</v>
      </c>
      <c r="E266" s="353">
        <f t="shared" si="49"/>
        <v>0</v>
      </c>
      <c r="F266" s="353">
        <f t="shared" si="49"/>
        <v>0</v>
      </c>
      <c r="G266" s="353">
        <f t="shared" si="49"/>
        <v>0</v>
      </c>
      <c r="H266" s="353">
        <f t="shared" si="49"/>
        <v>0</v>
      </c>
      <c r="I266" s="353">
        <f t="shared" si="49"/>
        <v>0</v>
      </c>
      <c r="J266" s="353">
        <f t="shared" si="49"/>
        <v>0</v>
      </c>
      <c r="K266" s="353">
        <f t="shared" si="49"/>
        <v>0</v>
      </c>
      <c r="L266" s="353">
        <f t="shared" si="49"/>
        <v>0</v>
      </c>
      <c r="M266" s="353">
        <f t="shared" si="49"/>
        <v>0</v>
      </c>
      <c r="N266" s="353">
        <f t="shared" si="49"/>
        <v>0</v>
      </c>
      <c r="O266" s="309">
        <f>SUM(C266:N266)</f>
        <v>0</v>
      </c>
      <c r="P266" s="33"/>
    </row>
    <row r="267" spans="2:16" ht="12.75">
      <c r="B267" s="315" t="s">
        <v>224</v>
      </c>
      <c r="C267" s="353">
        <f aca="true" t="shared" si="50" ref="C267:N267">-C224</f>
        <v>0</v>
      </c>
      <c r="D267" s="353">
        <f t="shared" si="50"/>
        <v>0</v>
      </c>
      <c r="E267" s="353">
        <f t="shared" si="50"/>
        <v>0</v>
      </c>
      <c r="F267" s="353">
        <f t="shared" si="50"/>
        <v>0</v>
      </c>
      <c r="G267" s="353">
        <f t="shared" si="50"/>
        <v>0</v>
      </c>
      <c r="H267" s="353">
        <f t="shared" si="50"/>
        <v>0</v>
      </c>
      <c r="I267" s="353">
        <f t="shared" si="50"/>
        <v>0</v>
      </c>
      <c r="J267" s="353">
        <f t="shared" si="50"/>
        <v>0</v>
      </c>
      <c r="K267" s="353">
        <f t="shared" si="50"/>
        <v>0</v>
      </c>
      <c r="L267" s="353">
        <f t="shared" si="50"/>
        <v>0</v>
      </c>
      <c r="M267" s="353">
        <f t="shared" si="50"/>
        <v>0</v>
      </c>
      <c r="N267" s="353">
        <f t="shared" si="50"/>
        <v>0</v>
      </c>
      <c r="O267" s="309">
        <f>SUM(C267:N267)</f>
        <v>0</v>
      </c>
      <c r="P267" s="33"/>
    </row>
    <row r="268" spans="2:16" ht="12.75">
      <c r="B268" s="315" t="s">
        <v>197</v>
      </c>
      <c r="C268" s="353">
        <f aca="true" t="shared" si="51" ref="C268:N268">-C239</f>
        <v>0</v>
      </c>
      <c r="D268" s="353">
        <f t="shared" si="51"/>
        <v>0</v>
      </c>
      <c r="E268" s="353">
        <f t="shared" si="51"/>
        <v>0</v>
      </c>
      <c r="F268" s="353">
        <f t="shared" si="51"/>
        <v>0</v>
      </c>
      <c r="G268" s="353">
        <f t="shared" si="51"/>
        <v>0</v>
      </c>
      <c r="H268" s="353">
        <f t="shared" si="51"/>
        <v>0</v>
      </c>
      <c r="I268" s="353">
        <f t="shared" si="51"/>
        <v>0</v>
      </c>
      <c r="J268" s="353">
        <f t="shared" si="51"/>
        <v>0</v>
      </c>
      <c r="K268" s="353">
        <f t="shared" si="51"/>
        <v>0</v>
      </c>
      <c r="L268" s="353">
        <f t="shared" si="51"/>
        <v>0</v>
      </c>
      <c r="M268" s="353">
        <f t="shared" si="51"/>
        <v>0</v>
      </c>
      <c r="N268" s="353">
        <f t="shared" si="51"/>
        <v>0</v>
      </c>
      <c r="O268" s="309">
        <f>SUM(C268:N268)</f>
        <v>0</v>
      </c>
      <c r="P268" s="33"/>
    </row>
    <row r="269" spans="2:16" ht="12.75">
      <c r="B269" s="315" t="s">
        <v>198</v>
      </c>
      <c r="C269" s="353">
        <f>SUM(C263:C268)</f>
        <v>0</v>
      </c>
      <c r="D269" s="353">
        <f aca="true" t="shared" si="52" ref="D269:O269">SUM(D265:D268)</f>
        <v>0</v>
      </c>
      <c r="E269" s="353">
        <f t="shared" si="52"/>
        <v>0</v>
      </c>
      <c r="F269" s="353">
        <f t="shared" si="52"/>
        <v>0</v>
      </c>
      <c r="G269" s="353">
        <f t="shared" si="52"/>
        <v>0</v>
      </c>
      <c r="H269" s="353">
        <f t="shared" si="52"/>
        <v>0</v>
      </c>
      <c r="I269" s="353">
        <f t="shared" si="52"/>
        <v>0</v>
      </c>
      <c r="J269" s="353">
        <f t="shared" si="52"/>
        <v>0</v>
      </c>
      <c r="K269" s="353">
        <f t="shared" si="52"/>
        <v>0</v>
      </c>
      <c r="L269" s="353">
        <f t="shared" si="52"/>
        <v>0</v>
      </c>
      <c r="M269" s="353">
        <f t="shared" si="52"/>
        <v>0</v>
      </c>
      <c r="N269" s="353">
        <f t="shared" si="52"/>
        <v>0</v>
      </c>
      <c r="O269" s="309">
        <f t="shared" si="52"/>
        <v>0</v>
      </c>
      <c r="P269" s="33"/>
    </row>
    <row r="270" spans="2:16" ht="12.75">
      <c r="B270" s="315" t="s">
        <v>225</v>
      </c>
      <c r="C270" s="353">
        <f aca="true" t="shared" si="53" ref="C270:O270">-C256</f>
        <v>0</v>
      </c>
      <c r="D270" s="353">
        <f t="shared" si="53"/>
        <v>0</v>
      </c>
      <c r="E270" s="353">
        <f t="shared" si="53"/>
        <v>0</v>
      </c>
      <c r="F270" s="353">
        <f t="shared" si="53"/>
        <v>0</v>
      </c>
      <c r="G270" s="353">
        <f t="shared" si="53"/>
        <v>0</v>
      </c>
      <c r="H270" s="353">
        <f t="shared" si="53"/>
        <v>0</v>
      </c>
      <c r="I270" s="353">
        <f t="shared" si="53"/>
        <v>0</v>
      </c>
      <c r="J270" s="353">
        <f t="shared" si="53"/>
        <v>0</v>
      </c>
      <c r="K270" s="353">
        <f t="shared" si="53"/>
        <v>0</v>
      </c>
      <c r="L270" s="353">
        <f t="shared" si="53"/>
        <v>0</v>
      </c>
      <c r="M270" s="353">
        <f t="shared" si="53"/>
        <v>0</v>
      </c>
      <c r="N270" s="353">
        <f t="shared" si="53"/>
        <v>0</v>
      </c>
      <c r="O270" s="309">
        <f t="shared" si="53"/>
        <v>0</v>
      </c>
      <c r="P270" s="33"/>
    </row>
    <row r="271" spans="2:16" ht="12.75">
      <c r="B271" s="315" t="s">
        <v>199</v>
      </c>
      <c r="C271" s="353">
        <f aca="true" t="shared" si="54" ref="C271:N271">SUM(C269:C270)</f>
        <v>0</v>
      </c>
      <c r="D271" s="353">
        <f t="shared" si="54"/>
        <v>0</v>
      </c>
      <c r="E271" s="353">
        <f t="shared" si="54"/>
        <v>0</v>
      </c>
      <c r="F271" s="353">
        <f t="shared" si="54"/>
        <v>0</v>
      </c>
      <c r="G271" s="353">
        <f t="shared" si="54"/>
        <v>0</v>
      </c>
      <c r="H271" s="353">
        <f t="shared" si="54"/>
        <v>0</v>
      </c>
      <c r="I271" s="353">
        <f t="shared" si="54"/>
        <v>0</v>
      </c>
      <c r="J271" s="353">
        <f t="shared" si="54"/>
        <v>0</v>
      </c>
      <c r="K271" s="353">
        <f t="shared" si="54"/>
        <v>0</v>
      </c>
      <c r="L271" s="353">
        <f t="shared" si="54"/>
        <v>0</v>
      </c>
      <c r="M271" s="353">
        <f t="shared" si="54"/>
        <v>0</v>
      </c>
      <c r="N271" s="353">
        <f t="shared" si="54"/>
        <v>0</v>
      </c>
      <c r="O271" s="355"/>
      <c r="P271" s="33"/>
    </row>
    <row r="272" spans="2:16" ht="13.5" thickBot="1">
      <c r="B272" s="315" t="s">
        <v>200</v>
      </c>
      <c r="C272" s="353">
        <f>'Företagsfakta '!I13</f>
        <v>0</v>
      </c>
      <c r="D272" s="353">
        <f aca="true" t="shared" si="55" ref="D272:O272">C274</f>
        <v>0</v>
      </c>
      <c r="E272" s="353">
        <f t="shared" si="55"/>
        <v>0</v>
      </c>
      <c r="F272" s="353">
        <f t="shared" si="55"/>
        <v>0</v>
      </c>
      <c r="G272" s="353">
        <f t="shared" si="55"/>
        <v>0</v>
      </c>
      <c r="H272" s="353">
        <f t="shared" si="55"/>
        <v>0</v>
      </c>
      <c r="I272" s="353">
        <f t="shared" si="55"/>
        <v>0</v>
      </c>
      <c r="J272" s="353">
        <f t="shared" si="55"/>
        <v>0</v>
      </c>
      <c r="K272" s="353">
        <f t="shared" si="55"/>
        <v>0</v>
      </c>
      <c r="L272" s="353">
        <f t="shared" si="55"/>
        <v>0</v>
      </c>
      <c r="M272" s="353">
        <f t="shared" si="55"/>
        <v>0</v>
      </c>
      <c r="N272" s="353">
        <f t="shared" si="55"/>
        <v>0</v>
      </c>
      <c r="O272" s="309">
        <f t="shared" si="55"/>
        <v>0</v>
      </c>
      <c r="P272" s="33"/>
    </row>
    <row r="273" spans="2:16" ht="12.75">
      <c r="B273" s="315" t="s">
        <v>162</v>
      </c>
      <c r="C273" s="924" t="s">
        <v>47</v>
      </c>
      <c r="D273" s="925" t="s">
        <v>48</v>
      </c>
      <c r="E273" s="925" t="s">
        <v>49</v>
      </c>
      <c r="F273" s="925" t="s">
        <v>50</v>
      </c>
      <c r="G273" s="925" t="s">
        <v>51</v>
      </c>
      <c r="H273" s="925" t="s">
        <v>52</v>
      </c>
      <c r="I273" s="925" t="s">
        <v>53</v>
      </c>
      <c r="J273" s="925" t="s">
        <v>54</v>
      </c>
      <c r="K273" s="925" t="s">
        <v>55</v>
      </c>
      <c r="L273" s="925" t="s">
        <v>56</v>
      </c>
      <c r="M273" s="925" t="s">
        <v>57</v>
      </c>
      <c r="N273" s="925" t="s">
        <v>58</v>
      </c>
      <c r="O273" s="619" t="s">
        <v>227</v>
      </c>
      <c r="P273" s="33"/>
    </row>
    <row r="274" spans="2:16" ht="13.5" thickBot="1">
      <c r="B274" s="340" t="s">
        <v>200</v>
      </c>
      <c r="C274" s="940">
        <f aca="true" t="shared" si="56" ref="C274:O274">SUM(C271:C272)</f>
        <v>0</v>
      </c>
      <c r="D274" s="826">
        <f t="shared" si="56"/>
        <v>0</v>
      </c>
      <c r="E274" s="826">
        <f t="shared" si="56"/>
        <v>0</v>
      </c>
      <c r="F274" s="826">
        <f t="shared" si="56"/>
        <v>0</v>
      </c>
      <c r="G274" s="826">
        <f t="shared" si="56"/>
        <v>0</v>
      </c>
      <c r="H274" s="826">
        <f t="shared" si="56"/>
        <v>0</v>
      </c>
      <c r="I274" s="826">
        <f t="shared" si="56"/>
        <v>0</v>
      </c>
      <c r="J274" s="826">
        <f t="shared" si="56"/>
        <v>0</v>
      </c>
      <c r="K274" s="826">
        <f t="shared" si="56"/>
        <v>0</v>
      </c>
      <c r="L274" s="826">
        <f t="shared" si="56"/>
        <v>0</v>
      </c>
      <c r="M274" s="826">
        <f t="shared" si="56"/>
        <v>0</v>
      </c>
      <c r="N274" s="826">
        <f t="shared" si="56"/>
        <v>0</v>
      </c>
      <c r="O274" s="258">
        <f t="shared" si="56"/>
        <v>0</v>
      </c>
      <c r="P274" s="33"/>
    </row>
    <row r="275" spans="2:16" ht="12.75">
      <c r="B275" s="639"/>
      <c r="C275" s="331"/>
      <c r="D275" s="331"/>
      <c r="E275" s="331"/>
      <c r="F275" s="331"/>
      <c r="G275" s="331"/>
      <c r="H275" s="331"/>
      <c r="I275" s="331"/>
      <c r="J275" s="331"/>
      <c r="K275" s="331"/>
      <c r="L275" s="331"/>
      <c r="M275" s="331"/>
      <c r="N275" s="331"/>
      <c r="O275" s="332"/>
      <c r="P275" s="33"/>
    </row>
    <row r="276" spans="2:16" ht="12.75">
      <c r="B276" s="315"/>
      <c r="C276" s="256"/>
      <c r="D276" s="256"/>
      <c r="E276" s="256"/>
      <c r="F276" s="256"/>
      <c r="G276" s="256"/>
      <c r="H276" s="256"/>
      <c r="I276" s="256"/>
      <c r="J276" s="256"/>
      <c r="K276" s="256"/>
      <c r="L276" s="256"/>
      <c r="M276" s="256"/>
      <c r="N276" s="256"/>
      <c r="O276" s="309"/>
      <c r="P276" s="33"/>
    </row>
    <row r="277" spans="2:16" ht="12.75">
      <c r="B277" s="315"/>
      <c r="C277" s="256"/>
      <c r="D277" s="256"/>
      <c r="E277" s="256"/>
      <c r="F277" s="256"/>
      <c r="G277" s="256"/>
      <c r="H277" s="256"/>
      <c r="I277" s="256"/>
      <c r="J277" s="256"/>
      <c r="K277" s="256"/>
      <c r="L277" s="256"/>
      <c r="M277" s="256"/>
      <c r="N277" s="256"/>
      <c r="O277" s="309"/>
      <c r="P277" s="33"/>
    </row>
    <row r="278" spans="2:16" ht="12.75">
      <c r="B278" s="315"/>
      <c r="C278" s="256"/>
      <c r="D278" s="256"/>
      <c r="E278" s="256"/>
      <c r="F278" s="256"/>
      <c r="G278" s="256"/>
      <c r="H278" s="256"/>
      <c r="I278" s="256"/>
      <c r="J278" s="256"/>
      <c r="K278" s="256"/>
      <c r="L278" s="256"/>
      <c r="M278" s="256"/>
      <c r="N278" s="256"/>
      <c r="O278" s="309"/>
      <c r="P278" s="33"/>
    </row>
    <row r="279" spans="2:16" ht="12.75">
      <c r="B279" s="315"/>
      <c r="C279" s="256"/>
      <c r="D279" s="256"/>
      <c r="E279" s="256"/>
      <c r="F279" s="256"/>
      <c r="G279" s="256"/>
      <c r="H279" s="256"/>
      <c r="I279" s="256"/>
      <c r="J279" s="256"/>
      <c r="K279" s="256"/>
      <c r="L279" s="256"/>
      <c r="M279" s="256"/>
      <c r="N279" s="256"/>
      <c r="O279" s="309"/>
      <c r="P279" s="33"/>
    </row>
    <row r="280" spans="2:16" ht="12.75">
      <c r="B280" s="315"/>
      <c r="C280" s="256"/>
      <c r="D280" s="256"/>
      <c r="E280" s="256"/>
      <c r="F280" s="256"/>
      <c r="G280" s="256"/>
      <c r="H280" s="256"/>
      <c r="I280" s="256"/>
      <c r="J280" s="256"/>
      <c r="K280" s="256"/>
      <c r="L280" s="256"/>
      <c r="M280" s="256"/>
      <c r="N280" s="256"/>
      <c r="O280" s="309"/>
      <c r="P280" s="33"/>
    </row>
    <row r="281" spans="2:16" ht="12.75">
      <c r="B281" s="315"/>
      <c r="C281" s="256"/>
      <c r="D281" s="256"/>
      <c r="E281" s="256"/>
      <c r="F281" s="256"/>
      <c r="G281" s="256"/>
      <c r="H281" s="256"/>
      <c r="I281" s="256"/>
      <c r="J281" s="256"/>
      <c r="K281" s="256"/>
      <c r="L281" s="256"/>
      <c r="M281" s="256"/>
      <c r="N281" s="256"/>
      <c r="O281" s="309"/>
      <c r="P281" s="33"/>
    </row>
    <row r="282" spans="2:16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2"/>
      <c r="P282" s="33"/>
    </row>
    <row r="283" spans="2:16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2"/>
      <c r="P283" s="33"/>
    </row>
    <row r="284" spans="2:16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2"/>
      <c r="P284" s="33"/>
    </row>
    <row r="285" spans="2:16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2"/>
      <c r="P285" s="33"/>
    </row>
    <row r="286" spans="2:16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2"/>
      <c r="P286" s="33"/>
    </row>
    <row r="287" spans="2:16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2"/>
      <c r="P287" s="33"/>
    </row>
    <row r="288" spans="2:16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2"/>
      <c r="P288" s="33"/>
    </row>
    <row r="289" spans="2:16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2"/>
      <c r="P289" s="33"/>
    </row>
    <row r="290" spans="2:16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2"/>
      <c r="P290" s="33"/>
    </row>
    <row r="291" spans="2:16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2"/>
      <c r="P291" s="33"/>
    </row>
    <row r="292" spans="2:16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2"/>
      <c r="P292" s="33"/>
    </row>
    <row r="293" spans="2:16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2"/>
      <c r="P293" s="33"/>
    </row>
    <row r="294" spans="2:16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2"/>
      <c r="P294" s="33"/>
    </row>
    <row r="295" spans="2:16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2"/>
      <c r="P295" s="33"/>
    </row>
    <row r="296" spans="2:16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2"/>
      <c r="P296" s="33"/>
    </row>
    <row r="297" spans="2:16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2"/>
      <c r="P297" s="33"/>
    </row>
    <row r="298" spans="2:16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2"/>
      <c r="P298" s="33"/>
    </row>
    <row r="299" spans="2:16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2"/>
      <c r="P299" s="33"/>
    </row>
    <row r="300" spans="2:16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2"/>
      <c r="P300" s="33"/>
    </row>
    <row r="301" spans="2:16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2"/>
      <c r="P301" s="33"/>
    </row>
    <row r="302" spans="2:16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2"/>
      <c r="P302" s="33"/>
    </row>
    <row r="303" spans="2:16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2"/>
      <c r="P303" s="33"/>
    </row>
    <row r="304" spans="2:16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2"/>
      <c r="P304" s="33"/>
    </row>
    <row r="305" spans="2:16" ht="13.5" thickBot="1"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3"/>
      <c r="P305" s="64"/>
    </row>
    <row r="306" spans="2:16" ht="12.75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6"/>
      <c r="P306" s="64"/>
    </row>
    <row r="307" spans="2:16" ht="15.75">
      <c r="B307" s="31"/>
      <c r="C307" s="31"/>
      <c r="D307" s="31"/>
      <c r="E307" s="31"/>
      <c r="F307" s="31"/>
      <c r="H307" s="31"/>
      <c r="I307" s="31"/>
      <c r="J307" s="31"/>
      <c r="K307" s="31"/>
      <c r="L307" s="31"/>
      <c r="M307" s="31"/>
      <c r="N307" s="31"/>
      <c r="O307" s="47" t="s">
        <v>0</v>
      </c>
      <c r="P307" s="33"/>
    </row>
    <row r="308" spans="2:16" ht="33">
      <c r="B308" s="154"/>
      <c r="C308" s="155"/>
      <c r="D308" s="155"/>
      <c r="E308" s="155"/>
      <c r="F308" s="155"/>
      <c r="G308" s="155"/>
      <c r="H308" s="68"/>
      <c r="I308" s="68"/>
      <c r="J308" s="68"/>
      <c r="K308" s="68"/>
      <c r="L308" s="68"/>
      <c r="M308" s="68"/>
      <c r="N308" s="68"/>
      <c r="O308" s="171" t="s">
        <v>0</v>
      </c>
      <c r="P308" s="64"/>
    </row>
    <row r="309" spans="2:16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2"/>
      <c r="P309" s="33"/>
    </row>
    <row r="310" spans="2:17" ht="12.75"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108"/>
      <c r="P310" s="43"/>
      <c r="Q310" s="52"/>
    </row>
    <row r="311" spans="2:16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2"/>
      <c r="P311" s="33"/>
    </row>
  </sheetData>
  <sheetProtection/>
  <printOptions/>
  <pageMargins left="0.75" right="0.75" top="1" bottom="1" header="0.5" footer="0.5"/>
  <pageSetup horizontalDpi="300" verticalDpi="300" orientation="landscape" paperSize="9" scale="93" r:id="rId3"/>
  <rowBreaks count="12" manualBreakCount="12">
    <brk id="24" max="255" man="1"/>
    <brk id="47" max="255" man="1"/>
    <brk id="70" max="255" man="1"/>
    <brk id="93" max="255" man="1"/>
    <brk id="119" max="255" man="1"/>
    <brk id="144" max="255" man="1"/>
    <brk id="169" max="255" man="1"/>
    <brk id="199" max="255" man="1"/>
    <brk id="227" max="255" man="1"/>
    <brk id="258" max="255" man="1"/>
    <brk id="292" max="15" man="1"/>
    <brk id="304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61"/>
  <sheetViews>
    <sheetView zoomScalePageLayoutView="0" workbookViewId="0" topLeftCell="A261">
      <selection activeCell="B284" sqref="B284"/>
    </sheetView>
  </sheetViews>
  <sheetFormatPr defaultColWidth="9.00390625" defaultRowHeight="12.75"/>
  <cols>
    <col min="1" max="1" width="18.75390625" style="0" customWidth="1"/>
    <col min="2" max="11" width="7.75390625" style="0" customWidth="1"/>
    <col min="12" max="13" width="8.125" style="0" customWidth="1"/>
    <col min="14" max="14" width="11.25390625" style="0" customWidth="1"/>
  </cols>
  <sheetData>
    <row r="1" spans="1:14" ht="12.75">
      <c r="A1" s="394"/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5"/>
    </row>
    <row r="2" spans="1:14" ht="15.75">
      <c r="A2" s="396"/>
      <c r="B2" s="396"/>
      <c r="C2" s="396"/>
      <c r="D2" s="396"/>
      <c r="E2" s="396"/>
      <c r="F2" s="397"/>
      <c r="G2" s="397"/>
      <c r="H2" s="397"/>
      <c r="I2" s="397"/>
      <c r="J2" s="397"/>
      <c r="K2" s="397"/>
      <c r="L2" s="397"/>
      <c r="M2" s="397"/>
      <c r="N2" s="396"/>
    </row>
    <row r="3" spans="1:14" ht="12.75">
      <c r="A3" s="396"/>
      <c r="B3" s="396"/>
      <c r="C3" s="396"/>
      <c r="D3" s="396"/>
      <c r="E3" s="396" t="s">
        <v>0</v>
      </c>
      <c r="F3" s="396"/>
      <c r="G3" s="396"/>
      <c r="H3" s="396" t="s">
        <v>0</v>
      </c>
      <c r="I3" s="396"/>
      <c r="J3" s="396"/>
      <c r="K3" s="396"/>
      <c r="L3" s="396"/>
      <c r="M3" s="396"/>
      <c r="N3" s="396"/>
    </row>
    <row r="4" spans="1:14" ht="13.5" thickBot="1">
      <c r="A4" s="396"/>
      <c r="B4" s="396"/>
      <c r="C4" s="396"/>
      <c r="D4" s="396"/>
      <c r="E4" s="396" t="s">
        <v>0</v>
      </c>
      <c r="F4" s="398"/>
      <c r="G4" s="398"/>
      <c r="H4" s="396" t="s">
        <v>0</v>
      </c>
      <c r="I4" s="396"/>
      <c r="J4" s="396"/>
      <c r="K4" s="396"/>
      <c r="L4" s="396"/>
      <c r="M4" s="396"/>
      <c r="N4" s="399" t="s">
        <v>45</v>
      </c>
    </row>
    <row r="5" spans="1:14" ht="43.5" customHeight="1" thickBot="1">
      <c r="A5" s="400" t="s">
        <v>95</v>
      </c>
      <c r="B5" s="401"/>
      <c r="C5" s="402">
        <f>'Företagsfakta '!D20</f>
        <v>0</v>
      </c>
      <c r="D5" s="581" t="s">
        <v>46</v>
      </c>
      <c r="E5" s="401"/>
      <c r="F5" s="213"/>
      <c r="G5" s="213"/>
      <c r="H5" s="400" t="s">
        <v>1</v>
      </c>
      <c r="I5" s="401"/>
      <c r="J5" s="403" t="str">
        <f>'Företagsfakta '!J3</f>
        <v>År 2012</v>
      </c>
      <c r="K5" s="404"/>
      <c r="L5" s="585" t="str">
        <f>'Företagsfakta '!D3</f>
        <v>Bihuset</v>
      </c>
      <c r="M5" s="401"/>
      <c r="N5" s="404" t="s">
        <v>0</v>
      </c>
    </row>
    <row r="6" spans="1:14" ht="15.75" customHeight="1" thickBot="1">
      <c r="A6" s="405" t="s">
        <v>193</v>
      </c>
      <c r="B6" s="528" t="s">
        <v>47</v>
      </c>
      <c r="C6" s="593" t="s">
        <v>48</v>
      </c>
      <c r="D6" s="593" t="s">
        <v>49</v>
      </c>
      <c r="E6" s="593" t="s">
        <v>50</v>
      </c>
      <c r="F6" s="593" t="s">
        <v>51</v>
      </c>
      <c r="G6" s="593" t="s">
        <v>52</v>
      </c>
      <c r="H6" s="593" t="s">
        <v>53</v>
      </c>
      <c r="I6" s="593" t="s">
        <v>54</v>
      </c>
      <c r="J6" s="593" t="s">
        <v>55</v>
      </c>
      <c r="K6" s="593" t="s">
        <v>56</v>
      </c>
      <c r="L6" s="593" t="s">
        <v>57</v>
      </c>
      <c r="M6" s="593" t="s">
        <v>58</v>
      </c>
      <c r="N6" s="406" t="s">
        <v>227</v>
      </c>
    </row>
    <row r="7" spans="1:14" ht="15.75" customHeight="1">
      <c r="A7" s="407" t="str">
        <f>Försäljningsplanering!A12</f>
        <v>Försäljning burk  </v>
      </c>
      <c r="B7" s="655">
        <f>Försäljningsplanering!$G$13/3</f>
        <v>0</v>
      </c>
      <c r="C7" s="655">
        <f>Försäljningsplanering!$G$13/3</f>
        <v>0</v>
      </c>
      <c r="D7" s="655">
        <f>Försäljningsplanering!$G$13/3</f>
        <v>0</v>
      </c>
      <c r="E7" s="655">
        <f>Försäljningsplanering!$G$14/3</f>
        <v>0</v>
      </c>
      <c r="F7" s="655">
        <f>Försäljningsplanering!$G$14/3</f>
        <v>0</v>
      </c>
      <c r="G7" s="655">
        <f>Försäljningsplanering!$G$14/3</f>
        <v>0</v>
      </c>
      <c r="H7" s="655">
        <f>Försäljningsplanering!$G$15/3</f>
        <v>0</v>
      </c>
      <c r="I7" s="655">
        <f>Försäljningsplanering!$G$15/3</f>
        <v>0</v>
      </c>
      <c r="J7" s="655">
        <f>Försäljningsplanering!$G$15/3</f>
        <v>0</v>
      </c>
      <c r="K7" s="655">
        <f>Försäljningsplanering!$G$16/3</f>
        <v>0</v>
      </c>
      <c r="L7" s="655">
        <f>Försäljningsplanering!$G$16/3</f>
        <v>0</v>
      </c>
      <c r="M7" s="655">
        <f>Försäljningsplanering!$G$16/3</f>
        <v>0</v>
      </c>
      <c r="N7" s="408">
        <f>SUM(B7:M7)</f>
        <v>0</v>
      </c>
    </row>
    <row r="8" spans="1:14" ht="15.75" customHeight="1">
      <c r="A8" s="409" t="str">
        <f>Försäljningsplanering!A18</f>
        <v>Försäljning bulk  </v>
      </c>
      <c r="B8" s="656">
        <f>Försäljningsplanering!$G$19/3</f>
        <v>0</v>
      </c>
      <c r="C8" s="656">
        <f>Försäljningsplanering!$G$19/3</f>
        <v>0</v>
      </c>
      <c r="D8" s="656">
        <f>Försäljningsplanering!$G$19/3</f>
        <v>0</v>
      </c>
      <c r="E8" s="656">
        <f>Försäljningsplanering!$G$20/3</f>
        <v>0</v>
      </c>
      <c r="F8" s="656">
        <f>Försäljningsplanering!$G$20/3</f>
        <v>0</v>
      </c>
      <c r="G8" s="656">
        <f>Försäljningsplanering!$G$20/3</f>
        <v>0</v>
      </c>
      <c r="H8" s="656">
        <f>Försäljningsplanering!$G21/3</f>
        <v>0</v>
      </c>
      <c r="I8" s="656">
        <f>Försäljningsplanering!$G21/3</f>
        <v>0</v>
      </c>
      <c r="J8" s="656">
        <f>Försäljningsplanering!$G21/3</f>
        <v>0</v>
      </c>
      <c r="K8" s="656">
        <f>Försäljningsplanering!$G22/3</f>
        <v>0</v>
      </c>
      <c r="L8" s="656">
        <f>Försäljningsplanering!$G22/3</f>
        <v>0</v>
      </c>
      <c r="M8" s="656">
        <f>Försäljningsplanering!$G22/3</f>
        <v>0</v>
      </c>
      <c r="N8" s="408">
        <f>SUM(B8:M8)</f>
        <v>0</v>
      </c>
    </row>
    <row r="9" spans="1:14" ht="15.75" customHeight="1">
      <c r="A9" s="1764" t="s">
        <v>34</v>
      </c>
      <c r="B9" s="656">
        <f>Försäljningsplanering!$G$25/3</f>
        <v>0</v>
      </c>
      <c r="C9" s="656">
        <f>Försäljningsplanering!$G$25/3</f>
        <v>0</v>
      </c>
      <c r="D9" s="656">
        <f>Försäljningsplanering!$G$25/3</f>
        <v>0</v>
      </c>
      <c r="E9" s="656">
        <f>Försäljningsplanering!$G$26/3</f>
        <v>0</v>
      </c>
      <c r="F9" s="656">
        <f>Försäljningsplanering!$G$26/3</f>
        <v>0</v>
      </c>
      <c r="G9" s="656">
        <f>Försäljningsplanering!$G$26/3</f>
        <v>0</v>
      </c>
      <c r="H9" s="656">
        <f>Försäljningsplanering!$G27/3</f>
        <v>0</v>
      </c>
      <c r="I9" s="656">
        <f>Försäljningsplanering!$G27/3</f>
        <v>0</v>
      </c>
      <c r="J9" s="656">
        <f>Försäljningsplanering!$G27/3</f>
        <v>0</v>
      </c>
      <c r="K9" s="656">
        <f>Försäljningsplanering!$G28/3</f>
        <v>0</v>
      </c>
      <c r="L9" s="656">
        <f>Försäljningsplanering!$G28/3</f>
        <v>0</v>
      </c>
      <c r="M9" s="656">
        <f>Försäljningsplanering!$G28/3</f>
        <v>0</v>
      </c>
      <c r="N9" s="408">
        <f>SUM(B9:M9)</f>
        <v>0</v>
      </c>
    </row>
    <row r="10" spans="1:14" ht="15.75" customHeight="1">
      <c r="A10" s="411" t="s">
        <v>163</v>
      </c>
      <c r="B10" s="652">
        <f aca="true" t="shared" si="0" ref="B10:G10">SUM(B7:B9)</f>
        <v>0</v>
      </c>
      <c r="C10" s="652">
        <f t="shared" si="0"/>
        <v>0</v>
      </c>
      <c r="D10" s="652">
        <f t="shared" si="0"/>
        <v>0</v>
      </c>
      <c r="E10" s="652">
        <f t="shared" si="0"/>
        <v>0</v>
      </c>
      <c r="F10" s="652">
        <f t="shared" si="0"/>
        <v>0</v>
      </c>
      <c r="G10" s="652">
        <f t="shared" si="0"/>
        <v>0</v>
      </c>
      <c r="H10" s="652">
        <f>SUM(H7:H9)</f>
        <v>0</v>
      </c>
      <c r="I10" s="652">
        <f aca="true" t="shared" si="1" ref="I10:N10">SUM(I7:I9)</f>
        <v>0</v>
      </c>
      <c r="J10" s="652">
        <f t="shared" si="1"/>
        <v>0</v>
      </c>
      <c r="K10" s="652">
        <f t="shared" si="1"/>
        <v>0</v>
      </c>
      <c r="L10" s="652">
        <f t="shared" si="1"/>
        <v>0</v>
      </c>
      <c r="M10" s="652">
        <f t="shared" si="1"/>
        <v>0</v>
      </c>
      <c r="N10" s="412">
        <f t="shared" si="1"/>
        <v>0</v>
      </c>
    </row>
    <row r="11" spans="1:14" ht="15.75" customHeight="1">
      <c r="A11" s="413" t="s">
        <v>204</v>
      </c>
      <c r="B11" s="543">
        <f>SUM(B7:B9)*'Företagsfakta '!$D$20/100</f>
        <v>0</v>
      </c>
      <c r="C11" s="543">
        <f>SUM(C7:C9)*'Företagsfakta '!$D$20/100</f>
        <v>0</v>
      </c>
      <c r="D11" s="543">
        <f>SUM(D7:D9)*'Företagsfakta '!$D$20/100</f>
        <v>0</v>
      </c>
      <c r="E11" s="543">
        <f>SUM(E7:E9)*'Företagsfakta '!$D$20/100</f>
        <v>0</v>
      </c>
      <c r="F11" s="543">
        <f>SUM(F7:F9)*'Företagsfakta '!$D$20/100</f>
        <v>0</v>
      </c>
      <c r="G11" s="543">
        <f>SUM(G7:G9)*'Företagsfakta '!$D$20/100</f>
        <v>0</v>
      </c>
      <c r="H11" s="543">
        <f>SUM(H7:H9)*'Företagsfakta '!$D$20/100</f>
        <v>0</v>
      </c>
      <c r="I11" s="543">
        <f>SUM(I7:I9)*'Företagsfakta '!$D20/100</f>
        <v>0</v>
      </c>
      <c r="J11" s="543">
        <f>SUM(J7:J9)*'Företagsfakta '!$D20/100</f>
        <v>0</v>
      </c>
      <c r="K11" s="543">
        <f>SUM(K7:K9)*'Företagsfakta '!$D20/100</f>
        <v>0</v>
      </c>
      <c r="L11" s="543">
        <f>SUM(L7:L9)*'Företagsfakta '!$D20/100</f>
        <v>0</v>
      </c>
      <c r="M11" s="543">
        <f>SUM(M7:M9)*'Företagsfakta '!$D20/100</f>
        <v>0</v>
      </c>
      <c r="N11" s="653">
        <f>SUM(N7:N9)*'Företagsfakta '!$D20/100</f>
        <v>0</v>
      </c>
    </row>
    <row r="12" spans="1:14" ht="15.75" customHeight="1" thickBot="1">
      <c r="A12" s="415" t="s">
        <v>164</v>
      </c>
      <c r="B12" s="654">
        <f>B10+B11</f>
        <v>0</v>
      </c>
      <c r="C12" s="654">
        <f aca="true" t="shared" si="2" ref="C12:M12">C10+C11</f>
        <v>0</v>
      </c>
      <c r="D12" s="654">
        <f t="shared" si="2"/>
        <v>0</v>
      </c>
      <c r="E12" s="654">
        <f t="shared" si="2"/>
        <v>0</v>
      </c>
      <c r="F12" s="654">
        <f t="shared" si="2"/>
        <v>0</v>
      </c>
      <c r="G12" s="654">
        <f t="shared" si="2"/>
        <v>0</v>
      </c>
      <c r="H12" s="654">
        <f t="shared" si="2"/>
        <v>0</v>
      </c>
      <c r="I12" s="654">
        <f t="shared" si="2"/>
        <v>0</v>
      </c>
      <c r="J12" s="654">
        <f t="shared" si="2"/>
        <v>0</v>
      </c>
      <c r="K12" s="654">
        <f t="shared" si="2"/>
        <v>0</v>
      </c>
      <c r="L12" s="654">
        <f t="shared" si="2"/>
        <v>0</v>
      </c>
      <c r="M12" s="654">
        <f t="shared" si="2"/>
        <v>0</v>
      </c>
      <c r="N12" s="416">
        <f>SUM(B12:M12)</f>
        <v>0</v>
      </c>
    </row>
    <row r="13" spans="1:14" ht="13.5" thickBot="1">
      <c r="A13" s="417"/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8"/>
    </row>
    <row r="14" spans="1:14" ht="43.5" customHeight="1" thickBot="1">
      <c r="A14" s="400" t="s">
        <v>95</v>
      </c>
      <c r="B14" s="401"/>
      <c r="C14" s="402">
        <f>'Företagsfakta '!D19</f>
        <v>0</v>
      </c>
      <c r="D14" s="581" t="s">
        <v>46</v>
      </c>
      <c r="E14" s="401"/>
      <c r="F14" s="419"/>
      <c r="G14" s="420"/>
      <c r="H14" s="400" t="s">
        <v>1</v>
      </c>
      <c r="I14" s="401"/>
      <c r="J14" s="403" t="str">
        <f>J5</f>
        <v>År 2012</v>
      </c>
      <c r="K14" s="404"/>
      <c r="L14" s="581" t="str">
        <f>L5</f>
        <v>Bihuset</v>
      </c>
      <c r="M14" s="401"/>
      <c r="N14" s="404" t="s">
        <v>0</v>
      </c>
    </row>
    <row r="15" spans="1:14" ht="13.5" thickBot="1">
      <c r="A15" s="638"/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2"/>
    </row>
    <row r="16" spans="1:14" ht="15.75" customHeight="1" thickBot="1">
      <c r="A16" s="509" t="s">
        <v>193</v>
      </c>
      <c r="B16" s="528" t="s">
        <v>47</v>
      </c>
      <c r="C16" s="593" t="s">
        <v>48</v>
      </c>
      <c r="D16" s="593" t="s">
        <v>49</v>
      </c>
      <c r="E16" s="593" t="s">
        <v>50</v>
      </c>
      <c r="F16" s="593" t="s">
        <v>51</v>
      </c>
      <c r="G16" s="593" t="s">
        <v>52</v>
      </c>
      <c r="H16" s="593" t="s">
        <v>53</v>
      </c>
      <c r="I16" s="593" t="s">
        <v>54</v>
      </c>
      <c r="J16" s="593" t="s">
        <v>55</v>
      </c>
      <c r="K16" s="593" t="s">
        <v>56</v>
      </c>
      <c r="L16" s="593" t="s">
        <v>57</v>
      </c>
      <c r="M16" s="593" t="s">
        <v>58</v>
      </c>
      <c r="N16" s="406" t="s">
        <v>227</v>
      </c>
    </row>
    <row r="17" spans="1:14" ht="15.75" customHeight="1">
      <c r="A17" s="423" t="str">
        <f>Försäljningsplanering!A30</f>
        <v>Försäljning övrigt 25 %</v>
      </c>
      <c r="B17" s="655">
        <f>Försäljningsplanering!$G$31/3</f>
        <v>0</v>
      </c>
      <c r="C17" s="655">
        <f>Försäljningsplanering!$G$31/3</f>
        <v>0</v>
      </c>
      <c r="D17" s="655">
        <f>Försäljningsplanering!$G$31/3</f>
        <v>0</v>
      </c>
      <c r="E17" s="655">
        <f>Försäljningsplanering!$G$32/3</f>
        <v>0</v>
      </c>
      <c r="F17" s="655">
        <f>Försäljningsplanering!$G$32/3</f>
        <v>0</v>
      </c>
      <c r="G17" s="655">
        <f>Försäljningsplanering!$G$32/3</f>
        <v>0</v>
      </c>
      <c r="H17" s="655">
        <f>Försäljningsplanering!$G$33/3</f>
        <v>0</v>
      </c>
      <c r="I17" s="655">
        <f>Försäljningsplanering!$G$33/3</f>
        <v>0</v>
      </c>
      <c r="J17" s="655">
        <f>Försäljningsplanering!$G$33/3</f>
        <v>0</v>
      </c>
      <c r="K17" s="655">
        <f>Försäljningsplanering!$G$34/3</f>
        <v>0</v>
      </c>
      <c r="L17" s="655">
        <f>Försäljningsplanering!$G$34/3</f>
        <v>0</v>
      </c>
      <c r="M17" s="655">
        <f>Försäljningsplanering!$G$34/3</f>
        <v>0</v>
      </c>
      <c r="N17" s="408">
        <f>SUM(B17:M17)</f>
        <v>0</v>
      </c>
    </row>
    <row r="18" spans="1:14" ht="15.75" customHeight="1">
      <c r="A18" s="424" t="s">
        <v>268</v>
      </c>
      <c r="B18" s="656">
        <f>'Företagsfakta '!J33</f>
        <v>0</v>
      </c>
      <c r="C18" s="656" t="s">
        <v>0</v>
      </c>
      <c r="D18" s="656" t="s">
        <v>0</v>
      </c>
      <c r="E18" s="656" t="s">
        <v>0</v>
      </c>
      <c r="F18" s="656" t="s">
        <v>0</v>
      </c>
      <c r="G18" s="656" t="s">
        <v>0</v>
      </c>
      <c r="H18" s="656" t="s">
        <v>0</v>
      </c>
      <c r="I18" s="656" t="s">
        <v>0</v>
      </c>
      <c r="J18" s="656" t="s">
        <v>0</v>
      </c>
      <c r="K18" s="656" t="s">
        <v>0</v>
      </c>
      <c r="L18" s="656" t="s">
        <v>0</v>
      </c>
      <c r="M18" s="656" t="s">
        <v>0</v>
      </c>
      <c r="N18" s="489">
        <f>SUM(B18:M18)</f>
        <v>0</v>
      </c>
    </row>
    <row r="19" spans="1:14" ht="15.75" customHeight="1">
      <c r="A19" s="411" t="s">
        <v>163</v>
      </c>
      <c r="B19" s="652">
        <f>B17+B18</f>
        <v>0</v>
      </c>
      <c r="C19" s="652">
        <f aca="true" t="shared" si="3" ref="C19:M19">C17</f>
        <v>0</v>
      </c>
      <c r="D19" s="652">
        <f t="shared" si="3"/>
        <v>0</v>
      </c>
      <c r="E19" s="652">
        <f t="shared" si="3"/>
        <v>0</v>
      </c>
      <c r="F19" s="652">
        <f t="shared" si="3"/>
        <v>0</v>
      </c>
      <c r="G19" s="652">
        <f t="shared" si="3"/>
        <v>0</v>
      </c>
      <c r="H19" s="652">
        <f t="shared" si="3"/>
        <v>0</v>
      </c>
      <c r="I19" s="652">
        <f t="shared" si="3"/>
        <v>0</v>
      </c>
      <c r="J19" s="652">
        <f t="shared" si="3"/>
        <v>0</v>
      </c>
      <c r="K19" s="652">
        <f t="shared" si="3"/>
        <v>0</v>
      </c>
      <c r="L19" s="652">
        <f t="shared" si="3"/>
        <v>0</v>
      </c>
      <c r="M19" s="652">
        <f t="shared" si="3"/>
        <v>0</v>
      </c>
      <c r="N19" s="494">
        <f>N17</f>
        <v>0</v>
      </c>
    </row>
    <row r="20" spans="1:14" ht="15.75" customHeight="1">
      <c r="A20" s="413" t="s">
        <v>204</v>
      </c>
      <c r="B20" s="543">
        <f>SUM(B18:B19)*'Företagsfakta '!$D$19/100</f>
        <v>0</v>
      </c>
      <c r="C20" s="543">
        <f>SUM(C19:C19)*'Företagsfakta '!$D$19/100</f>
        <v>0</v>
      </c>
      <c r="D20" s="543">
        <f>SUM(D19:D19)*'Företagsfakta '!$D$19/100</f>
        <v>0</v>
      </c>
      <c r="E20" s="543">
        <f>SUM(E19:E19)*'Företagsfakta '!$D$19/100</f>
        <v>0</v>
      </c>
      <c r="F20" s="543">
        <f>SUM(F19:F19)*'Företagsfakta '!$D$19/100</f>
        <v>0</v>
      </c>
      <c r="G20" s="543">
        <f>SUM(G19:G19)*'Företagsfakta '!$D$19/100</f>
        <v>0</v>
      </c>
      <c r="H20" s="543">
        <f>SUM(H19:H19)*'Företagsfakta '!$D$19/100</f>
        <v>0</v>
      </c>
      <c r="I20" s="543">
        <f>SUM(I19:I19)*'Företagsfakta '!$D$19/100</f>
        <v>0</v>
      </c>
      <c r="J20" s="543">
        <f>SUM(J19:J19)*'Företagsfakta '!$D$19/100</f>
        <v>0</v>
      </c>
      <c r="K20" s="543">
        <f>SUM(K19:K19)*'Företagsfakta '!$D$19/100</f>
        <v>0</v>
      </c>
      <c r="L20" s="543">
        <f>SUM(L19:L19)*'Företagsfakta '!$D$19/100</f>
        <v>0</v>
      </c>
      <c r="M20" s="543">
        <f>SUM(M19:M19)*'Företagsfakta '!$D$19/100</f>
        <v>0</v>
      </c>
      <c r="N20" s="494">
        <f>SUM(B20:M20)</f>
        <v>0</v>
      </c>
    </row>
    <row r="21" spans="1:14" ht="15.75" customHeight="1">
      <c r="A21" s="413" t="s">
        <v>164</v>
      </c>
      <c r="B21" s="543">
        <f>B19+B20</f>
        <v>0</v>
      </c>
      <c r="C21" s="543">
        <f aca="true" t="shared" si="4" ref="C21:M21">C19+C20</f>
        <v>0</v>
      </c>
      <c r="D21" s="543">
        <f t="shared" si="4"/>
        <v>0</v>
      </c>
      <c r="E21" s="543">
        <f t="shared" si="4"/>
        <v>0</v>
      </c>
      <c r="F21" s="543">
        <f t="shared" si="4"/>
        <v>0</v>
      </c>
      <c r="G21" s="543">
        <f t="shared" si="4"/>
        <v>0</v>
      </c>
      <c r="H21" s="543">
        <f t="shared" si="4"/>
        <v>0</v>
      </c>
      <c r="I21" s="543">
        <f t="shared" si="4"/>
        <v>0</v>
      </c>
      <c r="J21" s="543">
        <f t="shared" si="4"/>
        <v>0</v>
      </c>
      <c r="K21" s="543">
        <f t="shared" si="4"/>
        <v>0</v>
      </c>
      <c r="L21" s="543">
        <f t="shared" si="4"/>
        <v>0</v>
      </c>
      <c r="M21" s="543">
        <f t="shared" si="4"/>
        <v>0</v>
      </c>
      <c r="N21" s="494">
        <f>SUM(B21:M21)</f>
        <v>0</v>
      </c>
    </row>
    <row r="22" spans="1:14" ht="13.5" thickBot="1">
      <c r="A22" s="425"/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7"/>
    </row>
    <row r="23" spans="1:14" ht="12.75">
      <c r="A23" s="620"/>
      <c r="B23" s="621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2"/>
    </row>
    <row r="24" spans="1:14" ht="12.75">
      <c r="A24" s="620"/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2"/>
    </row>
    <row r="25" spans="1:14" ht="12.75">
      <c r="A25" s="620"/>
      <c r="B25" s="621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2"/>
    </row>
    <row r="26" spans="1:14" ht="16.5" thickBot="1">
      <c r="A26" s="396"/>
      <c r="B26" s="428"/>
      <c r="C26" s="421"/>
      <c r="D26" s="421"/>
      <c r="E26" s="429"/>
      <c r="F26" s="430"/>
      <c r="G26" s="430"/>
      <c r="H26" s="430"/>
      <c r="I26" s="430"/>
      <c r="J26" s="430"/>
      <c r="K26" s="430"/>
      <c r="L26" s="430"/>
      <c r="M26" s="430"/>
      <c r="N26" s="431" t="s">
        <v>100</v>
      </c>
    </row>
    <row r="27" spans="1:14" ht="43.5" customHeight="1" thickBot="1">
      <c r="A27" s="432" t="s">
        <v>194</v>
      </c>
      <c r="B27" s="433">
        <f>'Företagsfakta '!D20</f>
        <v>0</v>
      </c>
      <c r="C27" s="582" t="s">
        <v>46</v>
      </c>
      <c r="D27" s="434"/>
      <c r="E27" s="398"/>
      <c r="F27" s="419"/>
      <c r="G27" s="420"/>
      <c r="H27" s="435" t="s">
        <v>1</v>
      </c>
      <c r="I27" s="419"/>
      <c r="J27" s="403" t="str">
        <f>J5</f>
        <v>År 2012</v>
      </c>
      <c r="K27" s="420"/>
      <c r="L27" s="1765" t="str">
        <f>L5</f>
        <v>Bihuset</v>
      </c>
      <c r="M27" s="437"/>
      <c r="N27" s="438"/>
    </row>
    <row r="28" spans="1:14" ht="26.25" thickBot="1">
      <c r="A28" s="439"/>
      <c r="B28" s="440"/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1"/>
    </row>
    <row r="29" spans="1:14" ht="15.75" customHeight="1" thickBot="1">
      <c r="A29" s="442" t="s">
        <v>60</v>
      </c>
      <c r="B29" s="528" t="s">
        <v>47</v>
      </c>
      <c r="C29" s="593" t="s">
        <v>48</v>
      </c>
      <c r="D29" s="593" t="s">
        <v>49</v>
      </c>
      <c r="E29" s="593" t="s">
        <v>50</v>
      </c>
      <c r="F29" s="593" t="s">
        <v>51</v>
      </c>
      <c r="G29" s="593" t="s">
        <v>52</v>
      </c>
      <c r="H29" s="593" t="s">
        <v>53</v>
      </c>
      <c r="I29" s="593" t="s">
        <v>54</v>
      </c>
      <c r="J29" s="593" t="s">
        <v>55</v>
      </c>
      <c r="K29" s="593" t="s">
        <v>56</v>
      </c>
      <c r="L29" s="593" t="s">
        <v>57</v>
      </c>
      <c r="M29" s="593" t="s">
        <v>58</v>
      </c>
      <c r="N29" s="406" t="s">
        <v>227</v>
      </c>
    </row>
    <row r="30" spans="1:14" ht="15.75" customHeight="1">
      <c r="A30" s="616" t="s">
        <v>97</v>
      </c>
      <c r="B30" s="656">
        <f>Inköp!$B$47/3</f>
        <v>0</v>
      </c>
      <c r="C30" s="656">
        <f>Inköp!$B$47/3</f>
        <v>0</v>
      </c>
      <c r="D30" s="656">
        <f>Inköp!$B$47/3</f>
        <v>0</v>
      </c>
      <c r="E30" s="656">
        <f>Inköp!$C$47/3</f>
        <v>0</v>
      </c>
      <c r="F30" s="656">
        <f>Inköp!$C$47/3</f>
        <v>0</v>
      </c>
      <c r="G30" s="656">
        <f>Inköp!$C$47/3</f>
        <v>0</v>
      </c>
      <c r="H30" s="656">
        <f>Inköp!$D$47/3</f>
        <v>0</v>
      </c>
      <c r="I30" s="656">
        <f>Inköp!$D$47/3</f>
        <v>0</v>
      </c>
      <c r="J30" s="656">
        <f>Inköp!$D$47/3</f>
        <v>0</v>
      </c>
      <c r="K30" s="656">
        <f>Inköp!$E$47/3</f>
        <v>0</v>
      </c>
      <c r="L30" s="656">
        <f>Inköp!$E$47/3</f>
        <v>0</v>
      </c>
      <c r="M30" s="656">
        <f>Inköp!$E$47/3</f>
        <v>0</v>
      </c>
      <c r="N30" s="443">
        <f>SUM(B30:M30)</f>
        <v>0</v>
      </c>
    </row>
    <row r="31" spans="1:14" ht="15.75" customHeight="1">
      <c r="A31" s="651" t="s">
        <v>271</v>
      </c>
      <c r="B31" s="664">
        <f>Inköp!$B$52/3</f>
        <v>0</v>
      </c>
      <c r="C31" s="665">
        <f>Inköp!$B$52/3</f>
        <v>0</v>
      </c>
      <c r="D31" s="665">
        <f>Inköp!$B$52/3</f>
        <v>0</v>
      </c>
      <c r="E31" s="665">
        <f>Inköp!$C$52/3</f>
        <v>0</v>
      </c>
      <c r="F31" s="665">
        <f>Inköp!$C$52/3</f>
        <v>0</v>
      </c>
      <c r="G31" s="665">
        <f>Inköp!$C$52/3</f>
        <v>0</v>
      </c>
      <c r="H31" s="665">
        <f>Inköp!$D$52/3</f>
        <v>0</v>
      </c>
      <c r="I31" s="665">
        <f>Inköp!$D$52/3</f>
        <v>0</v>
      </c>
      <c r="J31" s="665">
        <f>Inköp!$D$52/3</f>
        <v>0</v>
      </c>
      <c r="K31" s="665">
        <f>Inköp!$E$52/3</f>
        <v>0</v>
      </c>
      <c r="L31" s="665">
        <f>Inköp!$E$52/3</f>
        <v>0</v>
      </c>
      <c r="M31" s="665">
        <f>Inköp!$E$52/3</f>
        <v>0</v>
      </c>
      <c r="N31" s="443">
        <f>SUM(B31:M31)</f>
        <v>0</v>
      </c>
    </row>
    <row r="32" spans="1:14" ht="15.75" customHeight="1">
      <c r="A32" s="444" t="s">
        <v>234</v>
      </c>
      <c r="B32" s="662">
        <f aca="true" t="shared" si="5" ref="B32:M32">SUM(B30:B31)</f>
        <v>0</v>
      </c>
      <c r="C32" s="663">
        <f t="shared" si="5"/>
        <v>0</v>
      </c>
      <c r="D32" s="663">
        <f t="shared" si="5"/>
        <v>0</v>
      </c>
      <c r="E32" s="663">
        <f t="shared" si="5"/>
        <v>0</v>
      </c>
      <c r="F32" s="663">
        <f t="shared" si="5"/>
        <v>0</v>
      </c>
      <c r="G32" s="663">
        <f t="shared" si="5"/>
        <v>0</v>
      </c>
      <c r="H32" s="663">
        <f t="shared" si="5"/>
        <v>0</v>
      </c>
      <c r="I32" s="663">
        <f t="shared" si="5"/>
        <v>0</v>
      </c>
      <c r="J32" s="663">
        <f t="shared" si="5"/>
        <v>0</v>
      </c>
      <c r="K32" s="663">
        <f t="shared" si="5"/>
        <v>0</v>
      </c>
      <c r="L32" s="663">
        <f t="shared" si="5"/>
        <v>0</v>
      </c>
      <c r="M32" s="658">
        <f t="shared" si="5"/>
        <v>0</v>
      </c>
      <c r="N32" s="445">
        <f>SUM(B32:M32)</f>
        <v>0</v>
      </c>
    </row>
    <row r="33" spans="1:14" ht="15.75" customHeight="1">
      <c r="A33" s="446" t="s">
        <v>204</v>
      </c>
      <c r="B33" s="659">
        <f>B32*'Företagsfakta '!$D$20/100</f>
        <v>0</v>
      </c>
      <c r="C33" s="543">
        <f>C32*'Företagsfakta '!$D$20/100</f>
        <v>0</v>
      </c>
      <c r="D33" s="543">
        <f>D32*'Företagsfakta '!$D$20/100</f>
        <v>0</v>
      </c>
      <c r="E33" s="543">
        <f>E32*'Företagsfakta '!$D$20/100</f>
        <v>0</v>
      </c>
      <c r="F33" s="543">
        <f>F32*'Företagsfakta '!$D$20/100</f>
        <v>0</v>
      </c>
      <c r="G33" s="543">
        <f>G32*'Företagsfakta '!$D$20/100</f>
        <v>0</v>
      </c>
      <c r="H33" s="543">
        <f>H32*'Företagsfakta '!$D$20/100</f>
        <v>0</v>
      </c>
      <c r="I33" s="543">
        <f>I32*'Företagsfakta '!$D$20/100</f>
        <v>0</v>
      </c>
      <c r="J33" s="543">
        <f>J32*'Företagsfakta '!$D$20/100</f>
        <v>0</v>
      </c>
      <c r="K33" s="543">
        <f>K32*'Företagsfakta '!$D$20/100</f>
        <v>0</v>
      </c>
      <c r="L33" s="543">
        <f>L32*'Företagsfakta '!$D$20/100</f>
        <v>0</v>
      </c>
      <c r="M33" s="543">
        <f>M32*'Företagsfakta '!$D$20/100</f>
        <v>0</v>
      </c>
      <c r="N33" s="451">
        <f>N32*'Företagsfakta '!$D$20/100</f>
        <v>0</v>
      </c>
    </row>
    <row r="34" spans="1:14" ht="15.75" customHeight="1">
      <c r="A34" s="448" t="s">
        <v>165</v>
      </c>
      <c r="B34" s="660">
        <f aca="true" t="shared" si="6" ref="B34:M34">B32+B33</f>
        <v>0</v>
      </c>
      <c r="C34" s="661">
        <f t="shared" si="6"/>
        <v>0</v>
      </c>
      <c r="D34" s="661">
        <f t="shared" si="6"/>
        <v>0</v>
      </c>
      <c r="E34" s="661">
        <f t="shared" si="6"/>
        <v>0</v>
      </c>
      <c r="F34" s="661">
        <f t="shared" si="6"/>
        <v>0</v>
      </c>
      <c r="G34" s="661">
        <f t="shared" si="6"/>
        <v>0</v>
      </c>
      <c r="H34" s="661">
        <f t="shared" si="6"/>
        <v>0</v>
      </c>
      <c r="I34" s="661">
        <f t="shared" si="6"/>
        <v>0</v>
      </c>
      <c r="J34" s="661">
        <f t="shared" si="6"/>
        <v>0</v>
      </c>
      <c r="K34" s="661">
        <f t="shared" si="6"/>
        <v>0</v>
      </c>
      <c r="L34" s="661">
        <f t="shared" si="6"/>
        <v>0</v>
      </c>
      <c r="M34" s="661">
        <f t="shared" si="6"/>
        <v>0</v>
      </c>
      <c r="N34" s="449">
        <f>SUM(B34:M34)</f>
        <v>0</v>
      </c>
    </row>
    <row r="35" spans="1:14" ht="15.75" customHeight="1">
      <c r="A35" s="450"/>
      <c r="B35" s="447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51"/>
    </row>
    <row r="36" spans="1:14" ht="15.75" customHeight="1" thickBot="1">
      <c r="A36" s="450"/>
      <c r="B36" s="447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414"/>
      <c r="N36" s="451"/>
    </row>
    <row r="37" spans="1:14" ht="43.5" customHeight="1" thickBot="1">
      <c r="A37" s="436" t="s">
        <v>17</v>
      </c>
      <c r="B37" s="433">
        <f>'Företagsfakta '!D19</f>
        <v>0</v>
      </c>
      <c r="C37" s="582" t="s">
        <v>46</v>
      </c>
      <c r="D37" s="434"/>
      <c r="E37" s="401"/>
      <c r="F37" s="401"/>
      <c r="G37" s="404"/>
      <c r="H37" s="435" t="s">
        <v>1</v>
      </c>
      <c r="I37" s="401"/>
      <c r="J37" s="403" t="str">
        <f>J5</f>
        <v>År 2012</v>
      </c>
      <c r="K37" s="404"/>
      <c r="L37" s="585" t="str">
        <f>L5</f>
        <v>Bihuset</v>
      </c>
      <c r="M37" s="401"/>
      <c r="N37" s="438" t="s">
        <v>0</v>
      </c>
    </row>
    <row r="38" spans="1:14" ht="26.25" thickBot="1">
      <c r="A38" s="439"/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1"/>
    </row>
    <row r="39" spans="1:14" ht="15.75" customHeight="1" thickBot="1">
      <c r="A39" s="452" t="s">
        <v>60</v>
      </c>
      <c r="B39" s="528" t="s">
        <v>47</v>
      </c>
      <c r="C39" s="593" t="s">
        <v>48</v>
      </c>
      <c r="D39" s="593" t="s">
        <v>49</v>
      </c>
      <c r="E39" s="593" t="s">
        <v>96</v>
      </c>
      <c r="F39" s="593" t="s">
        <v>51</v>
      </c>
      <c r="G39" s="593" t="s">
        <v>52</v>
      </c>
      <c r="H39" s="593" t="s">
        <v>53</v>
      </c>
      <c r="I39" s="593" t="s">
        <v>54</v>
      </c>
      <c r="J39" s="593" t="s">
        <v>55</v>
      </c>
      <c r="K39" s="593" t="s">
        <v>56</v>
      </c>
      <c r="L39" s="593" t="s">
        <v>57</v>
      </c>
      <c r="M39" s="593" t="s">
        <v>58</v>
      </c>
      <c r="N39" s="406" t="s">
        <v>227</v>
      </c>
    </row>
    <row r="40" spans="1:14" ht="15.75" customHeight="1">
      <c r="A40" s="453"/>
      <c r="B40" s="657">
        <f>Inköp!$L38/3</f>
        <v>0</v>
      </c>
      <c r="C40" s="656">
        <f>Inköp!$L38/3</f>
        <v>0</v>
      </c>
      <c r="D40" s="656">
        <f>Inköp!$L38/3</f>
        <v>0</v>
      </c>
      <c r="E40" s="656">
        <f>Inköp!$L39/3</f>
        <v>0</v>
      </c>
      <c r="F40" s="656">
        <f>Inköp!$L39/3</f>
        <v>0</v>
      </c>
      <c r="G40" s="656">
        <f>Inköp!$L39/3</f>
        <v>0</v>
      </c>
      <c r="H40" s="656">
        <f>Inköp!$L40/3</f>
        <v>0</v>
      </c>
      <c r="I40" s="656">
        <f>Inköp!$L40/3</f>
        <v>0</v>
      </c>
      <c r="J40" s="656">
        <f>Inköp!$L40/3</f>
        <v>0</v>
      </c>
      <c r="K40" s="656">
        <f>Inköp!$L41/3</f>
        <v>0</v>
      </c>
      <c r="L40" s="656">
        <f>Inköp!$L41/3</f>
        <v>0</v>
      </c>
      <c r="M40" s="656">
        <f>Inköp!$L41/3</f>
        <v>0</v>
      </c>
      <c r="N40" s="443">
        <f>SUM(B40:M40)</f>
        <v>0</v>
      </c>
    </row>
    <row r="41" spans="1:14" ht="15.75" customHeight="1">
      <c r="A41" s="454" t="s">
        <v>0</v>
      </c>
      <c r="B41" s="657" t="s">
        <v>0</v>
      </c>
      <c r="C41" s="656" t="s">
        <v>0</v>
      </c>
      <c r="D41" s="656" t="s">
        <v>0</v>
      </c>
      <c r="E41" s="656" t="s">
        <v>0</v>
      </c>
      <c r="F41" s="656" t="s">
        <v>0</v>
      </c>
      <c r="G41" s="656" t="s">
        <v>0</v>
      </c>
      <c r="H41" s="656" t="s">
        <v>0</v>
      </c>
      <c r="I41" s="656" t="s">
        <v>0</v>
      </c>
      <c r="J41" s="656" t="s">
        <v>0</v>
      </c>
      <c r="K41" s="656" t="s">
        <v>0</v>
      </c>
      <c r="L41" s="656" t="s">
        <v>0</v>
      </c>
      <c r="M41" s="656" t="s">
        <v>0</v>
      </c>
      <c r="N41" s="443" t="s">
        <v>0</v>
      </c>
    </row>
    <row r="42" spans="1:14" ht="15.75" customHeight="1">
      <c r="A42" s="444" t="s">
        <v>234</v>
      </c>
      <c r="B42" s="666">
        <f aca="true" t="shared" si="7" ref="B42:M42">SUM(B40:B41)</f>
        <v>0</v>
      </c>
      <c r="C42" s="652">
        <f t="shared" si="7"/>
        <v>0</v>
      </c>
      <c r="D42" s="652">
        <f t="shared" si="7"/>
        <v>0</v>
      </c>
      <c r="E42" s="652">
        <f t="shared" si="7"/>
        <v>0</v>
      </c>
      <c r="F42" s="652">
        <f t="shared" si="7"/>
        <v>0</v>
      </c>
      <c r="G42" s="652">
        <f t="shared" si="7"/>
        <v>0</v>
      </c>
      <c r="H42" s="652">
        <f t="shared" si="7"/>
        <v>0</v>
      </c>
      <c r="I42" s="652">
        <f t="shared" si="7"/>
        <v>0</v>
      </c>
      <c r="J42" s="652">
        <f t="shared" si="7"/>
        <v>0</v>
      </c>
      <c r="K42" s="652">
        <f t="shared" si="7"/>
        <v>0</v>
      </c>
      <c r="L42" s="652">
        <f t="shared" si="7"/>
        <v>0</v>
      </c>
      <c r="M42" s="652">
        <f t="shared" si="7"/>
        <v>0</v>
      </c>
      <c r="N42" s="445">
        <f>SUM(B42:M42)</f>
        <v>0</v>
      </c>
    </row>
    <row r="43" spans="1:14" ht="15.75" customHeight="1">
      <c r="A43" s="446" t="s">
        <v>204</v>
      </c>
      <c r="B43" s="659">
        <f>B42*'Företagsfakta '!$D$19/100</f>
        <v>0</v>
      </c>
      <c r="C43" s="543">
        <f>C42*'Företagsfakta '!$D$19/100</f>
        <v>0</v>
      </c>
      <c r="D43" s="543">
        <f>D42*'Företagsfakta '!$D$19/100</f>
        <v>0</v>
      </c>
      <c r="E43" s="543">
        <f>E42*'Företagsfakta '!$D$19/100</f>
        <v>0</v>
      </c>
      <c r="F43" s="543">
        <f>F42*'Företagsfakta '!$D$19/100</f>
        <v>0</v>
      </c>
      <c r="G43" s="543">
        <f>G42*'Företagsfakta '!$D$19/100</f>
        <v>0</v>
      </c>
      <c r="H43" s="543">
        <f>H42*'Företagsfakta '!$D$19/100</f>
        <v>0</v>
      </c>
      <c r="I43" s="543">
        <f>I42*'Företagsfakta '!$D$19/100</f>
        <v>0</v>
      </c>
      <c r="J43" s="543">
        <f>J42*'Företagsfakta '!$D$19/100</f>
        <v>0</v>
      </c>
      <c r="K43" s="543">
        <f>K42*'Företagsfakta '!$D$19/100</f>
        <v>0</v>
      </c>
      <c r="L43" s="543">
        <f>L42*'Företagsfakta '!$D$19/100</f>
        <v>0</v>
      </c>
      <c r="M43" s="543">
        <f>M42*'Företagsfakta '!$D$19/100</f>
        <v>0</v>
      </c>
      <c r="N43" s="451">
        <f>N42*'Företagsfakta '!$D$19/100</f>
        <v>0</v>
      </c>
    </row>
    <row r="44" spans="1:14" ht="15.75" customHeight="1">
      <c r="A44" s="448" t="s">
        <v>165</v>
      </c>
      <c r="B44" s="660">
        <f aca="true" t="shared" si="8" ref="B44:M44">B42+B43</f>
        <v>0</v>
      </c>
      <c r="C44" s="661">
        <f t="shared" si="8"/>
        <v>0</v>
      </c>
      <c r="D44" s="661">
        <f t="shared" si="8"/>
        <v>0</v>
      </c>
      <c r="E44" s="661">
        <f t="shared" si="8"/>
        <v>0</v>
      </c>
      <c r="F44" s="661">
        <f t="shared" si="8"/>
        <v>0</v>
      </c>
      <c r="G44" s="661">
        <f t="shared" si="8"/>
        <v>0</v>
      </c>
      <c r="H44" s="661">
        <f t="shared" si="8"/>
        <v>0</v>
      </c>
      <c r="I44" s="661">
        <f t="shared" si="8"/>
        <v>0</v>
      </c>
      <c r="J44" s="661">
        <f t="shared" si="8"/>
        <v>0</v>
      </c>
      <c r="K44" s="661">
        <f t="shared" si="8"/>
        <v>0</v>
      </c>
      <c r="L44" s="661">
        <f t="shared" si="8"/>
        <v>0</v>
      </c>
      <c r="M44" s="661">
        <f t="shared" si="8"/>
        <v>0</v>
      </c>
      <c r="N44" s="449">
        <f>SUM(B44:M44)</f>
        <v>0</v>
      </c>
    </row>
    <row r="45" spans="1:14" ht="12.75">
      <c r="A45" s="450"/>
      <c r="B45" s="447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51"/>
    </row>
    <row r="46" spans="1:14" ht="13.5" thickBot="1">
      <c r="A46" s="455"/>
      <c r="B46" s="456"/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8"/>
    </row>
    <row r="47" spans="1:14" ht="12.75">
      <c r="A47" s="421"/>
      <c r="B47" s="463"/>
      <c r="C47" s="463"/>
      <c r="D47" s="463"/>
      <c r="E47" s="463"/>
      <c r="F47" s="463"/>
      <c r="G47" s="463"/>
      <c r="H47" s="463"/>
      <c r="I47" s="463"/>
      <c r="J47" s="463"/>
      <c r="K47" s="463"/>
      <c r="L47" s="463"/>
      <c r="M47" s="463"/>
      <c r="N47" s="1502"/>
    </row>
    <row r="48" spans="1:14" ht="12.75">
      <c r="A48" s="459"/>
      <c r="B48" s="460"/>
      <c r="C48" s="460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1"/>
    </row>
    <row r="49" spans="1:14" ht="12.75">
      <c r="A49" s="459"/>
      <c r="B49" s="460"/>
      <c r="C49" s="460"/>
      <c r="D49" s="460"/>
      <c r="E49" s="460"/>
      <c r="F49" s="460"/>
      <c r="G49" s="460"/>
      <c r="H49" s="460"/>
      <c r="I49" s="460"/>
      <c r="J49" s="460"/>
      <c r="K49" s="460"/>
      <c r="L49" s="460"/>
      <c r="M49" s="460"/>
      <c r="N49" s="461"/>
    </row>
    <row r="50" spans="1:14" ht="16.5" thickBot="1">
      <c r="A50" s="396"/>
      <c r="B50" s="397"/>
      <c r="C50" s="397"/>
      <c r="D50" s="397"/>
      <c r="E50" s="429"/>
      <c r="F50" s="429"/>
      <c r="G50" s="465"/>
      <c r="H50" s="397"/>
      <c r="I50" s="397"/>
      <c r="J50" s="397"/>
      <c r="K50" s="397"/>
      <c r="L50" s="397"/>
      <c r="M50" s="397"/>
      <c r="N50" s="399" t="s">
        <v>111</v>
      </c>
    </row>
    <row r="51" spans="1:14" ht="43.5" customHeight="1" thickBot="1">
      <c r="A51" s="432" t="s">
        <v>122</v>
      </c>
      <c r="B51" s="466">
        <f>'Företagsfakta '!D20</f>
        <v>0</v>
      </c>
      <c r="C51" s="584" t="s">
        <v>46</v>
      </c>
      <c r="D51" s="468"/>
      <c r="E51" s="213"/>
      <c r="F51" s="213"/>
      <c r="G51" s="420"/>
      <c r="H51" s="400" t="s">
        <v>1</v>
      </c>
      <c r="I51" s="401"/>
      <c r="J51" s="469" t="str">
        <f>J5</f>
        <v>År 2012</v>
      </c>
      <c r="K51" s="470"/>
      <c r="L51" s="584" t="str">
        <f>L5</f>
        <v>Bihuset</v>
      </c>
      <c r="M51" s="467"/>
      <c r="N51" s="471"/>
    </row>
    <row r="52" spans="1:14" ht="15.75" customHeight="1" thickBot="1">
      <c r="A52" s="1503" t="s">
        <v>0</v>
      </c>
      <c r="B52" s="528" t="s">
        <v>47</v>
      </c>
      <c r="C52" s="593" t="s">
        <v>48</v>
      </c>
      <c r="D52" s="593" t="s">
        <v>49</v>
      </c>
      <c r="E52" s="593" t="s">
        <v>50</v>
      </c>
      <c r="F52" s="593" t="s">
        <v>51</v>
      </c>
      <c r="G52" s="593" t="s">
        <v>52</v>
      </c>
      <c r="H52" s="593" t="s">
        <v>53</v>
      </c>
      <c r="I52" s="593" t="s">
        <v>54</v>
      </c>
      <c r="J52" s="593" t="s">
        <v>55</v>
      </c>
      <c r="K52" s="593" t="s">
        <v>56</v>
      </c>
      <c r="L52" s="593" t="s">
        <v>57</v>
      </c>
      <c r="M52" s="593" t="s">
        <v>58</v>
      </c>
      <c r="N52" s="406" t="s">
        <v>227</v>
      </c>
    </row>
    <row r="53" spans="1:14" ht="15.75" customHeight="1">
      <c r="A53" s="405" t="s">
        <v>122</v>
      </c>
      <c r="B53" s="410">
        <f>'Övriga kostnader'!$G$56/12</f>
        <v>0</v>
      </c>
      <c r="C53" s="410">
        <f>'Övriga kostnader'!$G$56/12</f>
        <v>0</v>
      </c>
      <c r="D53" s="410">
        <f>'Övriga kostnader'!$G$56/12</f>
        <v>0</v>
      </c>
      <c r="E53" s="410">
        <f>'Övriga kostnader'!$G$56/12</f>
        <v>0</v>
      </c>
      <c r="F53" s="410">
        <f>'Övriga kostnader'!$G$56/12</f>
        <v>0</v>
      </c>
      <c r="G53" s="410">
        <f>'Övriga kostnader'!$G$56/12</f>
        <v>0</v>
      </c>
      <c r="H53" s="410">
        <f>'Övriga kostnader'!$G$56/12</f>
        <v>0</v>
      </c>
      <c r="I53" s="410">
        <f>'Övriga kostnader'!$G$56/12</f>
        <v>0</v>
      </c>
      <c r="J53" s="410">
        <f>'Övriga kostnader'!$G$56/12</f>
        <v>0</v>
      </c>
      <c r="K53" s="410">
        <f>'Övriga kostnader'!$G$56/12</f>
        <v>0</v>
      </c>
      <c r="L53" s="410">
        <f>'Övriga kostnader'!$G$56/12</f>
        <v>0</v>
      </c>
      <c r="M53" s="410">
        <f>'Övriga kostnader'!$G$56/12</f>
        <v>0</v>
      </c>
      <c r="N53" s="408">
        <f>SUM(B53:M53)</f>
        <v>0</v>
      </c>
    </row>
    <row r="54" spans="1:14" ht="15.75" customHeight="1" thickBot="1">
      <c r="A54" s="1504"/>
      <c r="B54" s="1505"/>
      <c r="C54" s="1505"/>
      <c r="D54" s="1505"/>
      <c r="E54" s="1505"/>
      <c r="F54" s="1505"/>
      <c r="G54" s="1505"/>
      <c r="H54" s="1505"/>
      <c r="I54" s="1505"/>
      <c r="J54" s="1505"/>
      <c r="K54" s="1505"/>
      <c r="L54" s="1505"/>
      <c r="M54" s="1505"/>
      <c r="N54" s="691" t="s">
        <v>0</v>
      </c>
    </row>
    <row r="55" spans="1:14" ht="13.5" thickBot="1">
      <c r="A55" s="396"/>
      <c r="B55" s="396"/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</row>
    <row r="56" spans="1:14" ht="43.5" customHeight="1" thickBot="1">
      <c r="A56" s="400" t="s">
        <v>121</v>
      </c>
      <c r="B56" s="401"/>
      <c r="C56" s="401"/>
      <c r="D56" s="402">
        <f>'Företagsfakta '!D19</f>
        <v>0</v>
      </c>
      <c r="E56" s="581" t="s">
        <v>46</v>
      </c>
      <c r="F56" s="401"/>
      <c r="G56" s="404"/>
      <c r="H56" s="400" t="s">
        <v>1</v>
      </c>
      <c r="I56" s="401"/>
      <c r="J56" s="403" t="str">
        <f>J5</f>
        <v>År 2012</v>
      </c>
      <c r="K56" s="404"/>
      <c r="L56" s="581" t="str">
        <f>L5</f>
        <v>Bihuset</v>
      </c>
      <c r="M56" s="401"/>
      <c r="N56" s="404" t="str">
        <f>N14</f>
        <v> </v>
      </c>
    </row>
    <row r="57" spans="1:14" ht="26.25" thickBot="1">
      <c r="A57" s="393"/>
      <c r="B57" s="460"/>
      <c r="C57" s="460"/>
      <c r="D57" s="460" t="s">
        <v>0</v>
      </c>
      <c r="E57" s="472"/>
      <c r="F57" s="472"/>
      <c r="G57" s="460"/>
      <c r="H57" s="460"/>
      <c r="I57" s="460"/>
      <c r="J57" s="460"/>
      <c r="K57" s="460"/>
      <c r="L57" s="460"/>
      <c r="M57" s="460"/>
      <c r="N57" s="441"/>
    </row>
    <row r="58" spans="1:14" ht="13.5" thickBot="1">
      <c r="A58" s="1506" t="s">
        <v>0</v>
      </c>
      <c r="B58" s="528" t="s">
        <v>47</v>
      </c>
      <c r="C58" s="593" t="s">
        <v>48</v>
      </c>
      <c r="D58" s="593" t="s">
        <v>49</v>
      </c>
      <c r="E58" s="593" t="s">
        <v>50</v>
      </c>
      <c r="F58" s="593" t="s">
        <v>51</v>
      </c>
      <c r="G58" s="593" t="s">
        <v>52</v>
      </c>
      <c r="H58" s="593" t="s">
        <v>53</v>
      </c>
      <c r="I58" s="593" t="s">
        <v>54</v>
      </c>
      <c r="J58" s="593" t="s">
        <v>55</v>
      </c>
      <c r="K58" s="593" t="s">
        <v>56</v>
      </c>
      <c r="L58" s="593" t="s">
        <v>57</v>
      </c>
      <c r="M58" s="593" t="s">
        <v>58</v>
      </c>
      <c r="N58" s="594" t="s">
        <v>59</v>
      </c>
    </row>
    <row r="59" spans="1:14" ht="15.75" customHeight="1">
      <c r="A59" s="405" t="s">
        <v>122</v>
      </c>
      <c r="B59" s="667">
        <f>'Övriga kostnader'!$G$55/12</f>
        <v>0</v>
      </c>
      <c r="C59" s="668">
        <f>'Övriga kostnader'!$G$55/12</f>
        <v>0</v>
      </c>
      <c r="D59" s="668">
        <f>'Övriga kostnader'!$G$55/12</f>
        <v>0</v>
      </c>
      <c r="E59" s="668">
        <f>'Övriga kostnader'!$G$55/12</f>
        <v>0</v>
      </c>
      <c r="F59" s="668">
        <f>'Övriga kostnader'!$G$55/12</f>
        <v>0</v>
      </c>
      <c r="G59" s="668">
        <f>'Övriga kostnader'!$G$55/12</f>
        <v>0</v>
      </c>
      <c r="H59" s="668">
        <f>'Övriga kostnader'!$G$55/12</f>
        <v>0</v>
      </c>
      <c r="I59" s="668">
        <f>'Övriga kostnader'!$G$55/12</f>
        <v>0</v>
      </c>
      <c r="J59" s="668">
        <f>'Övriga kostnader'!$G$55/12</f>
        <v>0</v>
      </c>
      <c r="K59" s="668">
        <f>'Övriga kostnader'!$G$55/12</f>
        <v>0</v>
      </c>
      <c r="L59" s="668">
        <f>'Övriga kostnader'!$G$55/12</f>
        <v>0</v>
      </c>
      <c r="M59" s="668">
        <f>'Övriga kostnader'!$G$55/12</f>
        <v>0</v>
      </c>
      <c r="N59" s="408">
        <f>SUM(B59:M59)</f>
        <v>0</v>
      </c>
    </row>
    <row r="60" spans="1:14" ht="15.75" customHeight="1" thickBot="1">
      <c r="A60" s="1507" t="s">
        <v>0</v>
      </c>
      <c r="B60" s="1508" t="s">
        <v>0</v>
      </c>
      <c r="C60" s="1509" t="s">
        <v>0</v>
      </c>
      <c r="D60" s="1509" t="s">
        <v>0</v>
      </c>
      <c r="E60" s="1509"/>
      <c r="F60" s="1509"/>
      <c r="G60" s="1509"/>
      <c r="H60" s="1509"/>
      <c r="I60" s="1509"/>
      <c r="J60" s="1509"/>
      <c r="K60" s="1509" t="s">
        <v>0</v>
      </c>
      <c r="L60" s="1509" t="s">
        <v>0</v>
      </c>
      <c r="M60" s="1509" t="s">
        <v>0</v>
      </c>
      <c r="N60" s="1510" t="s">
        <v>0</v>
      </c>
    </row>
    <row r="61" spans="1:14" ht="13.5" thickBot="1">
      <c r="A61" s="396"/>
      <c r="B61" s="396"/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</row>
    <row r="62" spans="1:14" ht="43.5" customHeight="1" thickBot="1">
      <c r="A62" s="432" t="s">
        <v>121</v>
      </c>
      <c r="B62" s="474"/>
      <c r="C62" s="474"/>
      <c r="D62" s="469">
        <f>'Företagsfakta '!D21</f>
        <v>0</v>
      </c>
      <c r="E62" s="584" t="s">
        <v>46</v>
      </c>
      <c r="F62" s="474"/>
      <c r="G62" s="420"/>
      <c r="H62" s="400" t="s">
        <v>1</v>
      </c>
      <c r="I62" s="401"/>
      <c r="J62" s="474" t="str">
        <f>J5</f>
        <v>År 2012</v>
      </c>
      <c r="K62" s="475"/>
      <c r="L62" s="476" t="str">
        <f>L5</f>
        <v>Bihuset</v>
      </c>
      <c r="M62" s="474"/>
      <c r="N62" s="477"/>
    </row>
    <row r="63" spans="1:14" ht="15.75" customHeight="1">
      <c r="A63" s="1503" t="s">
        <v>0</v>
      </c>
      <c r="B63" s="1864" t="s">
        <v>47</v>
      </c>
      <c r="C63" s="1865" t="s">
        <v>48</v>
      </c>
      <c r="D63" s="1865" t="s">
        <v>49</v>
      </c>
      <c r="E63" s="1865" t="s">
        <v>50</v>
      </c>
      <c r="F63" s="1865" t="s">
        <v>51</v>
      </c>
      <c r="G63" s="1865" t="s">
        <v>52</v>
      </c>
      <c r="H63" s="1865" t="s">
        <v>53</v>
      </c>
      <c r="I63" s="1865" t="s">
        <v>54</v>
      </c>
      <c r="J63" s="1865" t="s">
        <v>55</v>
      </c>
      <c r="K63" s="1865" t="s">
        <v>56</v>
      </c>
      <c r="L63" s="1865" t="s">
        <v>57</v>
      </c>
      <c r="M63" s="1865" t="s">
        <v>58</v>
      </c>
      <c r="N63" s="478" t="s">
        <v>227</v>
      </c>
    </row>
    <row r="64" spans="1:14" ht="15.75" customHeight="1">
      <c r="A64" s="405" t="s">
        <v>122</v>
      </c>
      <c r="B64" s="669">
        <f>'Övriga kostnader'!$G$57/12</f>
        <v>0</v>
      </c>
      <c r="C64" s="670">
        <f>'Övriga kostnader'!$G$57/12</f>
        <v>0</v>
      </c>
      <c r="D64" s="670">
        <f>'Övriga kostnader'!$G$57/12</f>
        <v>0</v>
      </c>
      <c r="E64" s="670">
        <f>'Övriga kostnader'!$G$57/12</f>
        <v>0</v>
      </c>
      <c r="F64" s="670">
        <f>'Övriga kostnader'!$G$57/12</f>
        <v>0</v>
      </c>
      <c r="G64" s="670">
        <f>'Övriga kostnader'!$G$57/12</f>
        <v>0</v>
      </c>
      <c r="H64" s="670">
        <f>'Övriga kostnader'!$G$57/12</f>
        <v>0</v>
      </c>
      <c r="I64" s="670">
        <f>'Övriga kostnader'!$G$57/12</f>
        <v>0</v>
      </c>
      <c r="J64" s="670">
        <f>'Övriga kostnader'!$G$57/12</f>
        <v>0</v>
      </c>
      <c r="K64" s="670">
        <f>'Övriga kostnader'!$G$57/12</f>
        <v>0</v>
      </c>
      <c r="L64" s="670">
        <f>'Övriga kostnader'!$G$57/12</f>
        <v>0</v>
      </c>
      <c r="M64" s="670">
        <f>'Övriga kostnader'!$G$57/12</f>
        <v>0</v>
      </c>
      <c r="N64" s="1511">
        <f>SUM(B64:M64)</f>
        <v>0</v>
      </c>
    </row>
    <row r="65" spans="1:14" ht="15.75" customHeight="1">
      <c r="A65" s="501" t="s">
        <v>205</v>
      </c>
      <c r="B65" s="543">
        <f>B53*'Företagsfakta '!$D$20/100</f>
        <v>0</v>
      </c>
      <c r="C65" s="543">
        <f>C53*'Företagsfakta '!$D$20/100</f>
        <v>0</v>
      </c>
      <c r="D65" s="543">
        <f>D53*'Företagsfakta '!$D$20/100</f>
        <v>0</v>
      </c>
      <c r="E65" s="543">
        <f>E53*'Företagsfakta '!$D$20/100</f>
        <v>0</v>
      </c>
      <c r="F65" s="543">
        <f>F53*'Företagsfakta '!$D$20/100</f>
        <v>0</v>
      </c>
      <c r="G65" s="543">
        <f>G53*'Företagsfakta '!$D$20/100</f>
        <v>0</v>
      </c>
      <c r="H65" s="543">
        <f>H53*'Företagsfakta '!$D$20/100</f>
        <v>0</v>
      </c>
      <c r="I65" s="543">
        <f>I53*'Företagsfakta '!$D$20/100</f>
        <v>0</v>
      </c>
      <c r="J65" s="543">
        <f>J53*'Företagsfakta '!$D$20/100</f>
        <v>0</v>
      </c>
      <c r="K65" s="543">
        <f>K53*'Företagsfakta '!$D$20/100</f>
        <v>0</v>
      </c>
      <c r="L65" s="543">
        <f>L53*'Företagsfakta '!$D$20/100</f>
        <v>0</v>
      </c>
      <c r="M65" s="543">
        <f>M53*'Företagsfakta '!$D$20/100</f>
        <v>0</v>
      </c>
      <c r="N65" s="494">
        <f>SUM(B65:M65)</f>
        <v>0</v>
      </c>
    </row>
    <row r="66" spans="1:14" ht="15.75" customHeight="1">
      <c r="A66" s="501" t="s">
        <v>206</v>
      </c>
      <c r="B66" s="543">
        <f>SUM(B59:B60)*'Företagsfakta '!$D$19/100</f>
        <v>0</v>
      </c>
      <c r="C66" s="543">
        <f>SUM(C59:C60)*'Företagsfakta '!$D$19/100</f>
        <v>0</v>
      </c>
      <c r="D66" s="543">
        <f>SUM(D59:D60)*'Företagsfakta '!$D$19/100</f>
        <v>0</v>
      </c>
      <c r="E66" s="543">
        <f>SUM(E59:E60)*'Företagsfakta '!$D$19/100</f>
        <v>0</v>
      </c>
      <c r="F66" s="543">
        <f>SUM(F59:F60)*'Företagsfakta '!$D$19/100</f>
        <v>0</v>
      </c>
      <c r="G66" s="543">
        <f>SUM(G59:G60)*'Företagsfakta '!$D$19/100</f>
        <v>0</v>
      </c>
      <c r="H66" s="543">
        <f>SUM(H59:H60)*'Företagsfakta '!$D$19/100</f>
        <v>0</v>
      </c>
      <c r="I66" s="543">
        <f>SUM(I59:I60)*'Företagsfakta '!$D$19/100</f>
        <v>0</v>
      </c>
      <c r="J66" s="543">
        <f>SUM(J59:J60)*'Företagsfakta '!$D$19/100</f>
        <v>0</v>
      </c>
      <c r="K66" s="543">
        <f>SUM(K59:K60)*'Företagsfakta '!$D$19/100</f>
        <v>0</v>
      </c>
      <c r="L66" s="543">
        <f>SUM(L59:L60)*'Företagsfakta '!$D$19/100</f>
        <v>0</v>
      </c>
      <c r="M66" s="543">
        <f>SUM(M59:M60)*'Företagsfakta '!$D$19/100</f>
        <v>0</v>
      </c>
      <c r="N66" s="494">
        <f>SUM(N59:N60)*'Företagsfakta '!$D$19/100</f>
        <v>0</v>
      </c>
    </row>
    <row r="67" spans="1:14" ht="15.75" customHeight="1">
      <c r="A67" s="501" t="s">
        <v>207</v>
      </c>
      <c r="B67" s="543">
        <f>SUM(B64:B64)*'Företagsfakta '!$D$21/100</f>
        <v>0</v>
      </c>
      <c r="C67" s="543">
        <f>SUM(C64:C64)*'Företagsfakta '!$D$21/100</f>
        <v>0</v>
      </c>
      <c r="D67" s="543">
        <f>SUM(D64:D64)*'Företagsfakta '!$D$21/100</f>
        <v>0</v>
      </c>
      <c r="E67" s="543">
        <f>SUM(E64:E64)*'Företagsfakta '!$D$21/100</f>
        <v>0</v>
      </c>
      <c r="F67" s="543">
        <f>SUM(F64:F64)*'Företagsfakta '!$D$21/100</f>
        <v>0</v>
      </c>
      <c r="G67" s="543">
        <f>SUM(G64:G64)*'Företagsfakta '!$D$21/100</f>
        <v>0</v>
      </c>
      <c r="H67" s="543">
        <f>SUM(H64:H64)*'Företagsfakta '!$D$21/100</f>
        <v>0</v>
      </c>
      <c r="I67" s="543">
        <f>SUM(I64:I64)*'Företagsfakta '!$D$21/100</f>
        <v>0</v>
      </c>
      <c r="J67" s="543">
        <f>SUM(J64:J64)*'Företagsfakta '!$D$21/100</f>
        <v>0</v>
      </c>
      <c r="K67" s="543">
        <f>SUM(K64:K64)*'Företagsfakta '!$D$21/100</f>
        <v>0</v>
      </c>
      <c r="L67" s="543">
        <f>SUM(L64:L64)*'Företagsfakta '!$D$21/100</f>
        <v>0</v>
      </c>
      <c r="M67" s="543">
        <f>SUM(M64:M64)*'Företagsfakta '!$D$21/100</f>
        <v>0</v>
      </c>
      <c r="N67" s="494">
        <f>SUM(N65:N65)*'Företagsfakta '!$D$21/100</f>
        <v>0</v>
      </c>
    </row>
    <row r="68" spans="1:14" ht="15.75" customHeight="1">
      <c r="A68" s="1512" t="s">
        <v>208</v>
      </c>
      <c r="B68" s="671">
        <f>SUM(B65:B67)</f>
        <v>0</v>
      </c>
      <c r="C68" s="671">
        <f aca="true" t="shared" si="9" ref="C68:N68">SUM(C65:C67)</f>
        <v>0</v>
      </c>
      <c r="D68" s="671">
        <f t="shared" si="9"/>
        <v>0</v>
      </c>
      <c r="E68" s="671">
        <f t="shared" si="9"/>
        <v>0</v>
      </c>
      <c r="F68" s="671">
        <f t="shared" si="9"/>
        <v>0</v>
      </c>
      <c r="G68" s="671">
        <f t="shared" si="9"/>
        <v>0</v>
      </c>
      <c r="H68" s="671">
        <f t="shared" si="9"/>
        <v>0</v>
      </c>
      <c r="I68" s="671">
        <f t="shared" si="9"/>
        <v>0</v>
      </c>
      <c r="J68" s="671">
        <f t="shared" si="9"/>
        <v>0</v>
      </c>
      <c r="K68" s="671">
        <f t="shared" si="9"/>
        <v>0</v>
      </c>
      <c r="L68" s="671">
        <f t="shared" si="9"/>
        <v>0</v>
      </c>
      <c r="M68" s="671">
        <f t="shared" si="9"/>
        <v>0</v>
      </c>
      <c r="N68" s="1513">
        <f t="shared" si="9"/>
        <v>0</v>
      </c>
    </row>
    <row r="69" spans="1:14" ht="15.75" customHeight="1">
      <c r="A69" s="501" t="s">
        <v>209</v>
      </c>
      <c r="B69" s="543">
        <f aca="true" t="shared" si="10" ref="B69:I69">B53+B59+B64</f>
        <v>0</v>
      </c>
      <c r="C69" s="543">
        <f t="shared" si="10"/>
        <v>0</v>
      </c>
      <c r="D69" s="543">
        <f t="shared" si="10"/>
        <v>0</v>
      </c>
      <c r="E69" s="543">
        <f t="shared" si="10"/>
        <v>0</v>
      </c>
      <c r="F69" s="543">
        <f t="shared" si="10"/>
        <v>0</v>
      </c>
      <c r="G69" s="543">
        <f t="shared" si="10"/>
        <v>0</v>
      </c>
      <c r="H69" s="543">
        <f t="shared" si="10"/>
        <v>0</v>
      </c>
      <c r="I69" s="543">
        <f t="shared" si="10"/>
        <v>0</v>
      </c>
      <c r="J69" s="543">
        <f>J53+J59+J64</f>
        <v>0</v>
      </c>
      <c r="K69" s="543">
        <f>K53+K59+K64</f>
        <v>0</v>
      </c>
      <c r="L69" s="543">
        <f>L53+L59+L64</f>
        <v>0</v>
      </c>
      <c r="M69" s="543">
        <f>M53+M59+M64</f>
        <v>0</v>
      </c>
      <c r="N69" s="494">
        <f>SUM(N53:N64)</f>
        <v>0</v>
      </c>
    </row>
    <row r="70" spans="1:14" ht="15.75" customHeight="1">
      <c r="A70" s="501" t="s">
        <v>210</v>
      </c>
      <c r="B70" s="543">
        <f>SUM(B68:B69)</f>
        <v>0</v>
      </c>
      <c r="C70" s="543">
        <f aca="true" t="shared" si="11" ref="C70:M70">SUM(C68:C69)</f>
        <v>0</v>
      </c>
      <c r="D70" s="543">
        <f t="shared" si="11"/>
        <v>0</v>
      </c>
      <c r="E70" s="543">
        <f t="shared" si="11"/>
        <v>0</v>
      </c>
      <c r="F70" s="543">
        <f t="shared" si="11"/>
        <v>0</v>
      </c>
      <c r="G70" s="543">
        <f t="shared" si="11"/>
        <v>0</v>
      </c>
      <c r="H70" s="543">
        <f t="shared" si="11"/>
        <v>0</v>
      </c>
      <c r="I70" s="543">
        <f t="shared" si="11"/>
        <v>0</v>
      </c>
      <c r="J70" s="543">
        <f t="shared" si="11"/>
        <v>0</v>
      </c>
      <c r="K70" s="543">
        <f t="shared" si="11"/>
        <v>0</v>
      </c>
      <c r="L70" s="543">
        <f t="shared" si="11"/>
        <v>0</v>
      </c>
      <c r="M70" s="543">
        <f t="shared" si="11"/>
        <v>0</v>
      </c>
      <c r="N70" s="494">
        <f>SUM(B70:M70)</f>
        <v>0</v>
      </c>
    </row>
    <row r="71" spans="1:14" ht="15.75" customHeight="1" thickBot="1">
      <c r="A71" s="425"/>
      <c r="B71" s="426"/>
      <c r="C71" s="426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1514"/>
    </row>
    <row r="72" spans="1:14" ht="15.75" customHeight="1">
      <c r="A72" s="620"/>
      <c r="B72" s="621"/>
      <c r="C72" s="621"/>
      <c r="D72" s="621"/>
      <c r="E72" s="621"/>
      <c r="F72" s="621"/>
      <c r="G72" s="621"/>
      <c r="H72" s="621"/>
      <c r="I72" s="621"/>
      <c r="J72" s="621"/>
      <c r="K72" s="621"/>
      <c r="L72" s="621"/>
      <c r="M72" s="621"/>
      <c r="N72" s="1515"/>
    </row>
    <row r="73" spans="1:14" ht="12.75">
      <c r="A73" s="421"/>
      <c r="B73" s="463"/>
      <c r="C73" s="463"/>
      <c r="D73" s="463"/>
      <c r="E73" s="463"/>
      <c r="F73" s="463"/>
      <c r="G73" s="463"/>
      <c r="H73" s="463"/>
      <c r="I73" s="463"/>
      <c r="J73" s="463"/>
      <c r="K73" s="463"/>
      <c r="L73" s="463"/>
      <c r="M73" s="463"/>
      <c r="N73" s="464"/>
    </row>
    <row r="74" spans="1:14" ht="12.75">
      <c r="A74" s="421"/>
      <c r="B74" s="463"/>
      <c r="C74" s="463"/>
      <c r="D74" s="463"/>
      <c r="E74" s="463"/>
      <c r="F74" s="463"/>
      <c r="G74" s="463"/>
      <c r="H74" s="463"/>
      <c r="I74" s="463"/>
      <c r="J74" s="463"/>
      <c r="K74" s="463"/>
      <c r="L74" s="463"/>
      <c r="M74" s="463"/>
      <c r="N74" s="464"/>
    </row>
    <row r="75" spans="1:14" ht="16.5" thickBot="1">
      <c r="A75" s="393"/>
      <c r="B75" s="465"/>
      <c r="C75" s="465"/>
      <c r="D75" s="465"/>
      <c r="E75" s="465"/>
      <c r="F75" s="465"/>
      <c r="G75" s="465"/>
      <c r="H75" s="465"/>
      <c r="I75" s="465"/>
      <c r="J75" s="465"/>
      <c r="K75" s="465"/>
      <c r="L75" s="465"/>
      <c r="M75" s="465"/>
      <c r="N75" s="431" t="s">
        <v>153</v>
      </c>
    </row>
    <row r="76" spans="1:14" ht="43.5" customHeight="1" thickBot="1">
      <c r="A76" s="583" t="s">
        <v>129</v>
      </c>
      <c r="B76" s="467"/>
      <c r="C76" s="467"/>
      <c r="D76" s="467"/>
      <c r="E76" s="401"/>
      <c r="F76" s="401"/>
      <c r="G76" s="404"/>
      <c r="H76" s="400" t="s">
        <v>1</v>
      </c>
      <c r="I76" s="401"/>
      <c r="J76" s="403" t="str">
        <f>J5</f>
        <v>År 2012</v>
      </c>
      <c r="K76" s="470"/>
      <c r="L76" s="583" t="str">
        <f>L5</f>
        <v>Bihuset</v>
      </c>
      <c r="M76" s="467"/>
      <c r="N76" s="480" t="str">
        <f>N14</f>
        <v> </v>
      </c>
    </row>
    <row r="77" spans="1:14" ht="15.75">
      <c r="A77" s="481"/>
      <c r="B77" s="394"/>
      <c r="C77" s="394"/>
      <c r="D77" s="394"/>
      <c r="E77" s="394"/>
      <c r="F77" s="482"/>
      <c r="G77" s="394"/>
      <c r="H77" s="394"/>
      <c r="I77" s="394"/>
      <c r="J77" s="394"/>
      <c r="K77" s="394"/>
      <c r="L77" s="394"/>
      <c r="M77" s="394"/>
      <c r="N77" s="483"/>
    </row>
    <row r="78" spans="1:14" ht="15.75" customHeight="1">
      <c r="A78" s="484" t="s">
        <v>125</v>
      </c>
      <c r="B78" s="1866" t="s">
        <v>47</v>
      </c>
      <c r="C78" s="1867" t="s">
        <v>48</v>
      </c>
      <c r="D78" s="1868" t="s">
        <v>49</v>
      </c>
      <c r="E78" s="1868" t="s">
        <v>50</v>
      </c>
      <c r="F78" s="1868" t="s">
        <v>51</v>
      </c>
      <c r="G78" s="1868" t="s">
        <v>52</v>
      </c>
      <c r="H78" s="1868" t="s">
        <v>53</v>
      </c>
      <c r="I78" s="1868" t="s">
        <v>54</v>
      </c>
      <c r="J78" s="1868" t="s">
        <v>55</v>
      </c>
      <c r="K78" s="1868" t="s">
        <v>56</v>
      </c>
      <c r="L78" s="1868" t="s">
        <v>57</v>
      </c>
      <c r="M78" s="1868" t="s">
        <v>58</v>
      </c>
      <c r="N78" s="485" t="s">
        <v>227</v>
      </c>
    </row>
    <row r="79" spans="1:14" ht="15.75" customHeight="1">
      <c r="A79" s="405" t="str">
        <f>Personal!B5</f>
        <v>Skötsel av bikupor</v>
      </c>
      <c r="B79" s="672">
        <f>Personal!$G$17/3</f>
        <v>0</v>
      </c>
      <c r="C79" s="656">
        <f>Personal!$G$17/3</f>
        <v>0</v>
      </c>
      <c r="D79" s="673">
        <f>Personal!$G$17/3</f>
        <v>0</v>
      </c>
      <c r="E79" s="673">
        <f>Personal!$K$17/3</f>
        <v>0</v>
      </c>
      <c r="F79" s="673">
        <f>Personal!$K$17/3</f>
        <v>0</v>
      </c>
      <c r="G79" s="673">
        <f>Personal!$K$17/3</f>
        <v>0</v>
      </c>
      <c r="H79" s="673">
        <f>Personal!$O$17/3</f>
        <v>0</v>
      </c>
      <c r="I79" s="673">
        <f>Personal!$O$17/3</f>
        <v>0</v>
      </c>
      <c r="J79" s="673">
        <f>Personal!$O$17/3</f>
        <v>0</v>
      </c>
      <c r="K79" s="673">
        <f>Personal!$S$17/3</f>
        <v>0</v>
      </c>
      <c r="L79" s="673">
        <f>Personal!$S$17/3</f>
        <v>0</v>
      </c>
      <c r="M79" s="673">
        <f>Personal!$S$17/3</f>
        <v>0</v>
      </c>
      <c r="N79" s="486">
        <f aca="true" t="shared" si="12" ref="N79:N86">SUM(B79:M79)</f>
        <v>0</v>
      </c>
    </row>
    <row r="80" spans="1:14" ht="15.75" customHeight="1">
      <c r="A80" s="405" t="str">
        <f>Personal!B6</f>
        <v>Transporter</v>
      </c>
      <c r="B80" s="657">
        <f>Personal!$G$18/3</f>
        <v>0</v>
      </c>
      <c r="C80" s="656">
        <f>Personal!$G$18/3</f>
        <v>0</v>
      </c>
      <c r="D80" s="656">
        <f>Personal!$G$18/3</f>
        <v>0</v>
      </c>
      <c r="E80" s="656">
        <f>Personal!$K$18/3</f>
        <v>0</v>
      </c>
      <c r="F80" s="656">
        <f>Personal!$K$18/3</f>
        <v>0</v>
      </c>
      <c r="G80" s="656">
        <f>Personal!$K$18/3</f>
        <v>0</v>
      </c>
      <c r="H80" s="656">
        <f>Personal!$O$18/3</f>
        <v>0</v>
      </c>
      <c r="I80" s="656">
        <f>Personal!$O$18/3</f>
        <v>0</v>
      </c>
      <c r="J80" s="656">
        <f>Personal!$O$18/3</f>
        <v>0</v>
      </c>
      <c r="K80" s="656">
        <f>Personal!$S$18/3</f>
        <v>0</v>
      </c>
      <c r="L80" s="656">
        <f>Personal!$S$18/3</f>
        <v>0</v>
      </c>
      <c r="M80" s="656">
        <f>Personal!$S$18/3</f>
        <v>0</v>
      </c>
      <c r="N80" s="408">
        <f t="shared" si="12"/>
        <v>0</v>
      </c>
    </row>
    <row r="81" spans="1:14" ht="15.75" customHeight="1">
      <c r="A81" s="487" t="str">
        <f>Personal!B7</f>
        <v>Slungning</v>
      </c>
      <c r="B81" s="657">
        <f>Personal!$G$19/3</f>
        <v>0</v>
      </c>
      <c r="C81" s="656">
        <f>Personal!$G$19/3</f>
        <v>0</v>
      </c>
      <c r="D81" s="656">
        <f>Personal!$G$19/3</f>
        <v>0</v>
      </c>
      <c r="E81" s="656">
        <f>Personal!$K$19/3</f>
        <v>0</v>
      </c>
      <c r="F81" s="656">
        <f>Personal!$K$19/3</f>
        <v>0</v>
      </c>
      <c r="G81" s="656">
        <f>Personal!$K$19/3</f>
        <v>0</v>
      </c>
      <c r="H81" s="656">
        <f>Personal!$O$19/3</f>
        <v>0</v>
      </c>
      <c r="I81" s="656">
        <f>Personal!$O$19/3</f>
        <v>0</v>
      </c>
      <c r="J81" s="656">
        <f>Personal!$O$19/3</f>
        <v>0</v>
      </c>
      <c r="K81" s="656">
        <f>Personal!$S$19/3</f>
        <v>0</v>
      </c>
      <c r="L81" s="656">
        <f>Personal!$S$19/3</f>
        <v>0</v>
      </c>
      <c r="M81" s="656">
        <f>Personal!$S$19/3</f>
        <v>0</v>
      </c>
      <c r="N81" s="408">
        <f t="shared" si="12"/>
        <v>0</v>
      </c>
    </row>
    <row r="82" spans="1:14" ht="15.75" customHeight="1">
      <c r="A82" s="487" t="str">
        <f>Personal!B8</f>
        <v>Honungsberedning</v>
      </c>
      <c r="B82" s="657">
        <f>Personal!$G$20/3</f>
        <v>0</v>
      </c>
      <c r="C82" s="656">
        <f>Personal!$G$20/3</f>
        <v>0</v>
      </c>
      <c r="D82" s="656">
        <f>Personal!$G$20/3</f>
        <v>0</v>
      </c>
      <c r="E82" s="656">
        <f>Personal!$K$20/3</f>
        <v>0</v>
      </c>
      <c r="F82" s="656">
        <f>Personal!$K$20/3</f>
        <v>0</v>
      </c>
      <c r="G82" s="656">
        <f>Personal!$K$20/3</f>
        <v>0</v>
      </c>
      <c r="H82" s="656">
        <f>Personal!$O$20/3</f>
        <v>0</v>
      </c>
      <c r="I82" s="656">
        <f>Personal!$O$20/3</f>
        <v>0</v>
      </c>
      <c r="J82" s="656">
        <f>Personal!$O$20/3</f>
        <v>0</v>
      </c>
      <c r="K82" s="656">
        <f>Personal!$S$20/3</f>
        <v>0</v>
      </c>
      <c r="L82" s="656">
        <f>Personal!$S$20/3</f>
        <v>0</v>
      </c>
      <c r="M82" s="656">
        <f>Personal!$S$20/3</f>
        <v>0</v>
      </c>
      <c r="N82" s="408">
        <f t="shared" si="12"/>
        <v>0</v>
      </c>
    </row>
    <row r="83" spans="1:14" ht="15.75" customHeight="1">
      <c r="A83" s="487" t="str">
        <f>Personal!B9</f>
        <v>Övrigt</v>
      </c>
      <c r="B83" s="657">
        <f>Personal!$G$21/3</f>
        <v>0</v>
      </c>
      <c r="C83" s="656">
        <f>Personal!$G$21/3</f>
        <v>0</v>
      </c>
      <c r="D83" s="656">
        <f>Personal!$G$21/3</f>
        <v>0</v>
      </c>
      <c r="E83" s="656">
        <f>Personal!$K$21/3</f>
        <v>0</v>
      </c>
      <c r="F83" s="656">
        <f>Personal!$K$21/3</f>
        <v>0</v>
      </c>
      <c r="G83" s="656">
        <f>Personal!$K$21/3</f>
        <v>0</v>
      </c>
      <c r="H83" s="656">
        <f>Personal!$O$21/3</f>
        <v>0</v>
      </c>
      <c r="I83" s="656">
        <f>Personal!$O$21/3</f>
        <v>0</v>
      </c>
      <c r="J83" s="656">
        <f>Personal!$O$21/3</f>
        <v>0</v>
      </c>
      <c r="K83" s="656">
        <f>Personal!$S$21/3</f>
        <v>0</v>
      </c>
      <c r="L83" s="656">
        <f>Personal!$S$21/3</f>
        <v>0</v>
      </c>
      <c r="M83" s="656">
        <f>Personal!$S$21/3</f>
        <v>0</v>
      </c>
      <c r="N83" s="408">
        <f t="shared" si="12"/>
        <v>0</v>
      </c>
    </row>
    <row r="84" spans="1:14" ht="15.75" customHeight="1">
      <c r="A84" s="488" t="str">
        <f>Personal!B10</f>
        <v>Övrigt</v>
      </c>
      <c r="B84" s="664">
        <f>Personal!$G$22/3</f>
        <v>0</v>
      </c>
      <c r="C84" s="665">
        <f>Personal!$G$22/3</f>
        <v>0</v>
      </c>
      <c r="D84" s="665">
        <f>Personal!$G$22/3</f>
        <v>0</v>
      </c>
      <c r="E84" s="665">
        <f>Personal!$K$22/3</f>
        <v>0</v>
      </c>
      <c r="F84" s="665">
        <f>Personal!$K$22/3</f>
        <v>0</v>
      </c>
      <c r="G84" s="665">
        <f>Personal!$K$22/3</f>
        <v>0</v>
      </c>
      <c r="H84" s="665">
        <f>Personal!$O$22/3</f>
        <v>0</v>
      </c>
      <c r="I84" s="665">
        <f>Personal!$O$22/3</f>
        <v>0</v>
      </c>
      <c r="J84" s="665">
        <f>Personal!$O$22/3</f>
        <v>0</v>
      </c>
      <c r="K84" s="665">
        <f>Personal!$S$22/3</f>
        <v>0</v>
      </c>
      <c r="L84" s="665">
        <f>Personal!$S$22/3</f>
        <v>0</v>
      </c>
      <c r="M84" s="665">
        <f>Personal!$S$22/3</f>
        <v>0</v>
      </c>
      <c r="N84" s="489">
        <f t="shared" si="12"/>
        <v>0</v>
      </c>
    </row>
    <row r="85" spans="1:14" ht="12.75">
      <c r="A85" s="490"/>
      <c r="B85" s="473"/>
      <c r="C85" s="473"/>
      <c r="D85" s="473"/>
      <c r="E85" s="473"/>
      <c r="F85" s="473"/>
      <c r="G85" s="473"/>
      <c r="H85" s="473"/>
      <c r="I85" s="473"/>
      <c r="J85" s="473"/>
      <c r="K85" s="473"/>
      <c r="L85" s="473"/>
      <c r="M85" s="473"/>
      <c r="N85" s="491" t="s">
        <v>0</v>
      </c>
    </row>
    <row r="86" spans="1:14" ht="15.75" customHeight="1">
      <c r="A86" s="492" t="s">
        <v>175</v>
      </c>
      <c r="B86" s="493">
        <f aca="true" t="shared" si="13" ref="B86:M86">SUM(B79:B85)</f>
        <v>0</v>
      </c>
      <c r="C86" s="493">
        <f t="shared" si="13"/>
        <v>0</v>
      </c>
      <c r="D86" s="493">
        <f t="shared" si="13"/>
        <v>0</v>
      </c>
      <c r="E86" s="493">
        <f t="shared" si="13"/>
        <v>0</v>
      </c>
      <c r="F86" s="493">
        <f t="shared" si="13"/>
        <v>0</v>
      </c>
      <c r="G86" s="493">
        <f t="shared" si="13"/>
        <v>0</v>
      </c>
      <c r="H86" s="493">
        <f t="shared" si="13"/>
        <v>0</v>
      </c>
      <c r="I86" s="493">
        <f t="shared" si="13"/>
        <v>0</v>
      </c>
      <c r="J86" s="493">
        <f t="shared" si="13"/>
        <v>0</v>
      </c>
      <c r="K86" s="493">
        <f t="shared" si="13"/>
        <v>0</v>
      </c>
      <c r="L86" s="493">
        <f t="shared" si="13"/>
        <v>0</v>
      </c>
      <c r="M86" s="493">
        <f t="shared" si="13"/>
        <v>0</v>
      </c>
      <c r="N86" s="494">
        <f t="shared" si="12"/>
        <v>0</v>
      </c>
    </row>
    <row r="87" spans="1:14" ht="13.5" thickBot="1">
      <c r="A87" s="495"/>
      <c r="B87" s="493"/>
      <c r="C87" s="493"/>
      <c r="D87" s="493"/>
      <c r="E87" s="493"/>
      <c r="F87" s="493"/>
      <c r="G87" s="493"/>
      <c r="H87" s="493"/>
      <c r="I87" s="493"/>
      <c r="J87" s="493"/>
      <c r="K87" s="493"/>
      <c r="L87" s="493"/>
      <c r="M87" s="493"/>
      <c r="N87" s="416"/>
    </row>
    <row r="88" spans="1:14" ht="15.75" customHeight="1">
      <c r="A88" s="405" t="s">
        <v>62</v>
      </c>
      <c r="B88" s="1864" t="s">
        <v>47</v>
      </c>
      <c r="C88" s="1865" t="s">
        <v>48</v>
      </c>
      <c r="D88" s="1865" t="s">
        <v>49</v>
      </c>
      <c r="E88" s="1865" t="s">
        <v>50</v>
      </c>
      <c r="F88" s="1865" t="s">
        <v>51</v>
      </c>
      <c r="G88" s="1865" t="s">
        <v>52</v>
      </c>
      <c r="H88" s="1865" t="s">
        <v>53</v>
      </c>
      <c r="I88" s="1865" t="s">
        <v>54</v>
      </c>
      <c r="J88" s="1865" t="s">
        <v>55</v>
      </c>
      <c r="K88" s="1865" t="s">
        <v>56</v>
      </c>
      <c r="L88" s="1865" t="s">
        <v>57</v>
      </c>
      <c r="M88" s="1865" t="s">
        <v>58</v>
      </c>
      <c r="N88" s="408" t="s">
        <v>0</v>
      </c>
    </row>
    <row r="89" spans="1:14" ht="15.75" customHeight="1">
      <c r="A89" s="487" t="str">
        <f>Personal!B11</f>
        <v>Övrigt</v>
      </c>
      <c r="B89" s="672">
        <f>Personal!$G$23/3</f>
        <v>0</v>
      </c>
      <c r="C89" s="673">
        <f>Personal!$G$23/3</f>
        <v>0</v>
      </c>
      <c r="D89" s="673">
        <f>Personal!$G$23/3</f>
        <v>0</v>
      </c>
      <c r="E89" s="673">
        <f>Personal!$K$23/3</f>
        <v>0</v>
      </c>
      <c r="F89" s="673">
        <f>Personal!$K$23/3</f>
        <v>0</v>
      </c>
      <c r="G89" s="673">
        <f>Personal!$K$23/3</f>
        <v>0</v>
      </c>
      <c r="H89" s="673">
        <f>Personal!$O$23/3</f>
        <v>0</v>
      </c>
      <c r="I89" s="673">
        <f>Personal!$O$23/3</f>
        <v>0</v>
      </c>
      <c r="J89" s="673">
        <f>Personal!$O$23/3</f>
        <v>0</v>
      </c>
      <c r="K89" s="673">
        <f>Personal!$S$23/3</f>
        <v>0</v>
      </c>
      <c r="L89" s="673">
        <f>Personal!$S$23/3</f>
        <v>0</v>
      </c>
      <c r="M89" s="673">
        <f>Personal!$S$23/3</f>
        <v>0</v>
      </c>
      <c r="N89" s="486">
        <f>SUM(B89:M89)</f>
        <v>0</v>
      </c>
    </row>
    <row r="90" spans="1:14" ht="15.75" customHeight="1">
      <c r="A90" s="487" t="str">
        <f>Personal!B12</f>
        <v>Företagarens egen lön</v>
      </c>
      <c r="B90" s="664">
        <f>Personal!$G$24/3</f>
        <v>0</v>
      </c>
      <c r="C90" s="665">
        <f>Personal!$G$24/3</f>
        <v>0</v>
      </c>
      <c r="D90" s="665">
        <f>Personal!$G$24/3</f>
        <v>0</v>
      </c>
      <c r="E90" s="665">
        <f>Personal!$K$24/3</f>
        <v>0</v>
      </c>
      <c r="F90" s="665">
        <f>Personal!$K$24/3</f>
        <v>0</v>
      </c>
      <c r="G90" s="665">
        <f>Personal!$K$24/3</f>
        <v>0</v>
      </c>
      <c r="H90" s="665">
        <f>Personal!$O$24/3</f>
        <v>0</v>
      </c>
      <c r="I90" s="665">
        <f>Personal!$O$24/3</f>
        <v>0</v>
      </c>
      <c r="J90" s="665">
        <f>Personal!$O$24/3</f>
        <v>0</v>
      </c>
      <c r="K90" s="665">
        <f>Personal!$S$24/3</f>
        <v>0</v>
      </c>
      <c r="L90" s="665">
        <f>Personal!$S$24/3</f>
        <v>0</v>
      </c>
      <c r="M90" s="665">
        <f>Personal!$S$24/3</f>
        <v>0</v>
      </c>
      <c r="N90" s="489">
        <f>SUM(B90:M90)</f>
        <v>0</v>
      </c>
    </row>
    <row r="91" spans="1:14" ht="15.75" customHeight="1">
      <c r="A91" s="496"/>
      <c r="B91" s="497" t="s">
        <v>0</v>
      </c>
      <c r="C91" s="497"/>
      <c r="D91" s="497"/>
      <c r="E91" s="497"/>
      <c r="F91" s="497"/>
      <c r="G91" s="497"/>
      <c r="H91" s="497"/>
      <c r="I91" s="497"/>
      <c r="J91" s="497"/>
      <c r="K91" s="497"/>
      <c r="L91" s="497"/>
      <c r="M91" s="497"/>
      <c r="N91" s="498" t="s">
        <v>0</v>
      </c>
    </row>
    <row r="92" spans="1:14" ht="15.75" customHeight="1">
      <c r="A92" s="492" t="s">
        <v>176</v>
      </c>
      <c r="B92" s="663">
        <f aca="true" t="shared" si="14" ref="B92:N92">SUM(B86:B91)</f>
        <v>0</v>
      </c>
      <c r="C92" s="663">
        <f t="shared" si="14"/>
        <v>0</v>
      </c>
      <c r="D92" s="663">
        <f t="shared" si="14"/>
        <v>0</v>
      </c>
      <c r="E92" s="663">
        <f t="shared" si="14"/>
        <v>0</v>
      </c>
      <c r="F92" s="663">
        <f t="shared" si="14"/>
        <v>0</v>
      </c>
      <c r="G92" s="663">
        <f t="shared" si="14"/>
        <v>0</v>
      </c>
      <c r="H92" s="663">
        <f t="shared" si="14"/>
        <v>0</v>
      </c>
      <c r="I92" s="663">
        <f t="shared" si="14"/>
        <v>0</v>
      </c>
      <c r="J92" s="663">
        <f t="shared" si="14"/>
        <v>0</v>
      </c>
      <c r="K92" s="663">
        <f t="shared" si="14"/>
        <v>0</v>
      </c>
      <c r="L92" s="663">
        <f t="shared" si="14"/>
        <v>0</v>
      </c>
      <c r="M92" s="663">
        <f t="shared" si="14"/>
        <v>0</v>
      </c>
      <c r="N92" s="499">
        <f t="shared" si="14"/>
        <v>0</v>
      </c>
    </row>
    <row r="93" spans="1:14" ht="15.75" customHeight="1">
      <c r="A93" s="492"/>
      <c r="B93" s="663"/>
      <c r="C93" s="663"/>
      <c r="D93" s="663"/>
      <c r="E93" s="663"/>
      <c r="F93" s="663"/>
      <c r="G93" s="663"/>
      <c r="H93" s="663"/>
      <c r="I93" s="663"/>
      <c r="J93" s="663"/>
      <c r="K93" s="663"/>
      <c r="L93" s="663"/>
      <c r="M93" s="663"/>
      <c r="N93" s="499" t="s">
        <v>0</v>
      </c>
    </row>
    <row r="94" spans="1:14" ht="15.75" customHeight="1">
      <c r="A94" s="500" t="s">
        <v>99</v>
      </c>
      <c r="B94" s="674">
        <f>B92*'Företagsfakta '!$D$23/100</f>
        <v>0</v>
      </c>
      <c r="C94" s="674">
        <f>C92*'Företagsfakta '!$D$23/100</f>
        <v>0</v>
      </c>
      <c r="D94" s="674">
        <f>D92*'Företagsfakta '!$D$23/100</f>
        <v>0</v>
      </c>
      <c r="E94" s="674">
        <f>E92*'Företagsfakta '!$D$23/100</f>
        <v>0</v>
      </c>
      <c r="F94" s="674">
        <f>F92*'Företagsfakta '!$D$23/100</f>
        <v>0</v>
      </c>
      <c r="G94" s="674">
        <f>G92*'Företagsfakta '!$D$23/100</f>
        <v>0</v>
      </c>
      <c r="H94" s="674">
        <f>H92*'Företagsfakta '!$D$23/100</f>
        <v>0</v>
      </c>
      <c r="I94" s="674">
        <f>I92*'Företagsfakta '!$D$23/100</f>
        <v>0</v>
      </c>
      <c r="J94" s="674">
        <f>J92*'Företagsfakta '!$D$23/100</f>
        <v>0</v>
      </c>
      <c r="K94" s="674">
        <f>K92*'Företagsfakta '!$D$23/100</f>
        <v>0</v>
      </c>
      <c r="L94" s="674">
        <f>L92*'Företagsfakta '!$D$23/100</f>
        <v>0</v>
      </c>
      <c r="M94" s="674">
        <f>M92*'Företagsfakta '!$D$23/100</f>
        <v>0</v>
      </c>
      <c r="N94" s="675">
        <f>N92*'Företagsfakta '!$D$23/100</f>
        <v>0</v>
      </c>
    </row>
    <row r="95" spans="1:14" ht="15.75" customHeight="1">
      <c r="A95" s="501" t="s">
        <v>177</v>
      </c>
      <c r="B95" s="543">
        <f>B92+B94</f>
        <v>0</v>
      </c>
      <c r="C95" s="543">
        <f aca="true" t="shared" si="15" ref="C95:M95">C92+C94</f>
        <v>0</v>
      </c>
      <c r="D95" s="543">
        <f t="shared" si="15"/>
        <v>0</v>
      </c>
      <c r="E95" s="543">
        <f t="shared" si="15"/>
        <v>0</v>
      </c>
      <c r="F95" s="543">
        <f t="shared" si="15"/>
        <v>0</v>
      </c>
      <c r="G95" s="543">
        <f t="shared" si="15"/>
        <v>0</v>
      </c>
      <c r="H95" s="543">
        <f t="shared" si="15"/>
        <v>0</v>
      </c>
      <c r="I95" s="543">
        <f t="shared" si="15"/>
        <v>0</v>
      </c>
      <c r="J95" s="543">
        <f t="shared" si="15"/>
        <v>0</v>
      </c>
      <c r="K95" s="543">
        <f t="shared" si="15"/>
        <v>0</v>
      </c>
      <c r="L95" s="543">
        <f t="shared" si="15"/>
        <v>0</v>
      </c>
      <c r="M95" s="543">
        <f t="shared" si="15"/>
        <v>0</v>
      </c>
      <c r="N95" s="494">
        <f>SUM(B95:M95)</f>
        <v>0</v>
      </c>
    </row>
    <row r="96" spans="1:14" ht="15.75" customHeight="1">
      <c r="A96" s="501" t="s">
        <v>98</v>
      </c>
      <c r="B96" s="543">
        <f>SUM(B95)*'Företagsfakta '!$D$24/100</f>
        <v>0</v>
      </c>
      <c r="C96" s="543">
        <f>SUM(C95)*'Företagsfakta '!$D$24/100</f>
        <v>0</v>
      </c>
      <c r="D96" s="543">
        <f>SUM(D95)*'Företagsfakta '!$D$24/100</f>
        <v>0</v>
      </c>
      <c r="E96" s="543">
        <f>SUM(E95)*'Företagsfakta '!$D$24/100</f>
        <v>0</v>
      </c>
      <c r="F96" s="543">
        <f>SUM(F95)*'Företagsfakta '!$D$24/100</f>
        <v>0</v>
      </c>
      <c r="G96" s="543">
        <f>SUM(G95)*'Företagsfakta '!$D$24/100</f>
        <v>0</v>
      </c>
      <c r="H96" s="543">
        <f>SUM(H95)*'Företagsfakta '!$D$24/100</f>
        <v>0</v>
      </c>
      <c r="I96" s="543">
        <f>SUM(I95)*'Företagsfakta '!$D$24/100</f>
        <v>0</v>
      </c>
      <c r="J96" s="543">
        <f>SUM(J95)*'Företagsfakta '!$D$24/100</f>
        <v>0</v>
      </c>
      <c r="K96" s="543">
        <f>SUM(K95)*'Företagsfakta '!$D$24/100</f>
        <v>0</v>
      </c>
      <c r="L96" s="543">
        <f>SUM(L95)*'Företagsfakta '!$D$24/100</f>
        <v>0</v>
      </c>
      <c r="M96" s="543">
        <f>SUM(M95)*'Företagsfakta '!$D$24/100</f>
        <v>0</v>
      </c>
      <c r="N96" s="494">
        <f>SUM(N95)*'Företagsfakta '!$D$24/100</f>
        <v>0</v>
      </c>
    </row>
    <row r="97" spans="1:14" ht="13.5" thickBot="1">
      <c r="A97" s="502"/>
      <c r="B97" s="503"/>
      <c r="C97" s="503"/>
      <c r="D97" s="503"/>
      <c r="E97" s="503"/>
      <c r="F97" s="503"/>
      <c r="G97" s="503"/>
      <c r="H97" s="503"/>
      <c r="I97" s="503"/>
      <c r="J97" s="503"/>
      <c r="K97" s="503"/>
      <c r="L97" s="503"/>
      <c r="M97" s="503"/>
      <c r="N97" s="504"/>
    </row>
    <row r="98" spans="1:14" ht="12.75">
      <c r="A98" s="421"/>
      <c r="B98" s="421"/>
      <c r="C98" s="421"/>
      <c r="D98" s="421"/>
      <c r="E98" s="421"/>
      <c r="F98" s="421"/>
      <c r="G98" s="421"/>
      <c r="H98" s="421"/>
      <c r="I98" s="421"/>
      <c r="J98" s="421"/>
      <c r="K98" s="421"/>
      <c r="L98" s="421"/>
      <c r="M98" s="421"/>
      <c r="N98" s="1516"/>
    </row>
    <row r="99" spans="1:14" ht="12.75">
      <c r="A99" s="421"/>
      <c r="B99" s="421"/>
      <c r="C99" s="421"/>
      <c r="D99" s="421"/>
      <c r="E99" s="421"/>
      <c r="F99" s="421"/>
      <c r="G99" s="421"/>
      <c r="H99" s="421"/>
      <c r="I99" s="421"/>
      <c r="J99" s="421"/>
      <c r="K99" s="421"/>
      <c r="L99" s="421"/>
      <c r="M99" s="421"/>
      <c r="N99" s="505"/>
    </row>
    <row r="100" spans="1:14" ht="12.75">
      <c r="A100" s="421"/>
      <c r="B100" s="421"/>
      <c r="C100" s="421"/>
      <c r="D100" s="421"/>
      <c r="E100" s="421"/>
      <c r="F100" s="421"/>
      <c r="G100" s="421"/>
      <c r="H100" s="421"/>
      <c r="I100" s="421"/>
      <c r="J100" s="421"/>
      <c r="K100" s="421"/>
      <c r="L100" s="421"/>
      <c r="M100" s="421"/>
      <c r="N100" s="505"/>
    </row>
    <row r="101" spans="1:14" ht="16.5" thickBot="1">
      <c r="A101" s="396"/>
      <c r="B101" s="397"/>
      <c r="C101" s="397"/>
      <c r="D101" s="397"/>
      <c r="E101" s="506"/>
      <c r="F101" s="507"/>
      <c r="G101" s="397"/>
      <c r="H101" s="397"/>
      <c r="I101" s="397"/>
      <c r="J101" s="397"/>
      <c r="K101" s="397"/>
      <c r="L101" s="397"/>
      <c r="M101" s="397"/>
      <c r="N101" s="399" t="s">
        <v>154</v>
      </c>
    </row>
    <row r="102" spans="1:14" ht="43.5" customHeight="1" thickBot="1">
      <c r="A102" s="400" t="s">
        <v>151</v>
      </c>
      <c r="B102" s="401"/>
      <c r="C102" s="401"/>
      <c r="D102" s="401"/>
      <c r="E102" s="401"/>
      <c r="F102" s="401"/>
      <c r="G102" s="404"/>
      <c r="H102" s="400" t="s">
        <v>1</v>
      </c>
      <c r="I102" s="401"/>
      <c r="J102" s="403" t="str">
        <f>J5</f>
        <v>År 2012</v>
      </c>
      <c r="K102" s="404"/>
      <c r="L102" s="583" t="str">
        <f>L5</f>
        <v>Bihuset</v>
      </c>
      <c r="M102" s="467"/>
      <c r="N102" s="508" t="str">
        <f>N14</f>
        <v> </v>
      </c>
    </row>
    <row r="103" spans="1:14" ht="15.75" customHeight="1" thickBot="1">
      <c r="A103" s="509" t="s">
        <v>397</v>
      </c>
      <c r="B103" s="510"/>
      <c r="C103" s="510"/>
      <c r="D103" s="510"/>
      <c r="E103" s="597" t="s">
        <v>253</v>
      </c>
      <c r="F103" s="818"/>
      <c r="G103" s="241" t="s">
        <v>252</v>
      </c>
      <c r="H103" s="809"/>
      <c r="I103" s="241" t="s">
        <v>130</v>
      </c>
      <c r="J103" s="241"/>
      <c r="K103" s="1119" t="s">
        <v>69</v>
      </c>
      <c r="L103" s="1120"/>
      <c r="M103" s="1119" t="s">
        <v>229</v>
      </c>
      <c r="N103" s="511"/>
    </row>
    <row r="104" spans="1:14" ht="15.75" customHeight="1" thickBot="1">
      <c r="A104" s="1521" t="str">
        <f>Investering!A5</f>
        <v>Slungutrustning</v>
      </c>
      <c r="B104" s="676"/>
      <c r="C104" s="677"/>
      <c r="D104" s="677"/>
      <c r="E104" s="678">
        <f>Investering!L15</f>
        <v>30</v>
      </c>
      <c r="F104" s="679" t="s">
        <v>65</v>
      </c>
      <c r="G104" s="678">
        <f>'Budget år 1'!N99</f>
        <v>0</v>
      </c>
      <c r="H104" s="393"/>
      <c r="I104" s="1447">
        <f>N113</f>
        <v>0</v>
      </c>
      <c r="J104" s="393"/>
      <c r="K104" s="683">
        <f>(E104*G104/100)+(E104*I104/100)</f>
        <v>0</v>
      </c>
      <c r="L104" s="679"/>
      <c r="M104" s="1121">
        <f>G104+I104-K104</f>
        <v>0</v>
      </c>
      <c r="N104" s="680"/>
    </row>
    <row r="105" spans="1:14" ht="15.75" customHeight="1" thickBot="1">
      <c r="A105" s="1521" t="str">
        <f>Investering!A6</f>
        <v>Slungrumsinredning</v>
      </c>
      <c r="B105" s="681"/>
      <c r="C105" s="682"/>
      <c r="D105" s="682"/>
      <c r="E105" s="678">
        <f>Investering!L16</f>
        <v>30</v>
      </c>
      <c r="F105" s="656" t="s">
        <v>65</v>
      </c>
      <c r="G105" s="678">
        <f>'Budget år 1'!N100</f>
        <v>0</v>
      </c>
      <c r="H105" s="393"/>
      <c r="I105" s="1447">
        <f aca="true" t="shared" si="16" ref="I105:I110">N114</f>
        <v>0</v>
      </c>
      <c r="J105" s="393"/>
      <c r="K105" s="683">
        <f aca="true" t="shared" si="17" ref="K105:K110">(E105*G105/100)+(E105*I105/100)</f>
        <v>0</v>
      </c>
      <c r="L105" s="656"/>
      <c r="M105" s="678">
        <f>G105+N114-(I105+K105)</f>
        <v>0</v>
      </c>
      <c r="N105" s="684"/>
    </row>
    <row r="106" spans="1:14" ht="15.75" customHeight="1" thickBot="1">
      <c r="A106" s="1521" t="str">
        <f>Investering!A7</f>
        <v>Kylrum</v>
      </c>
      <c r="B106" s="681"/>
      <c r="C106" s="682"/>
      <c r="D106" s="682"/>
      <c r="E106" s="678">
        <f>Investering!L17</f>
        <v>30</v>
      </c>
      <c r="F106" s="656" t="s">
        <v>65</v>
      </c>
      <c r="G106" s="678">
        <f>'Budget år 1'!N101</f>
        <v>0</v>
      </c>
      <c r="H106" s="393"/>
      <c r="I106" s="1447">
        <f t="shared" si="16"/>
        <v>0</v>
      </c>
      <c r="J106" s="393"/>
      <c r="K106" s="683">
        <f t="shared" si="17"/>
        <v>0</v>
      </c>
      <c r="L106" s="656"/>
      <c r="M106" s="678">
        <f>G106+N115-(I106+K106)</f>
        <v>0</v>
      </c>
      <c r="N106" s="684"/>
    </row>
    <row r="107" spans="1:14" ht="15.75" customHeight="1" thickBot="1">
      <c r="A107" s="1521" t="str">
        <f>Investering!A8</f>
        <v>Bikupor </v>
      </c>
      <c r="B107" s="681"/>
      <c r="C107" s="682"/>
      <c r="D107" s="682"/>
      <c r="E107" s="678">
        <f>Investering!L18</f>
        <v>30</v>
      </c>
      <c r="F107" s="656" t="s">
        <v>65</v>
      </c>
      <c r="G107" s="678">
        <f>'Budget år 1'!N102</f>
        <v>0</v>
      </c>
      <c r="H107" s="393"/>
      <c r="I107" s="1447">
        <f t="shared" si="16"/>
        <v>0</v>
      </c>
      <c r="J107" s="393"/>
      <c r="K107" s="683">
        <f t="shared" si="17"/>
        <v>0</v>
      </c>
      <c r="L107" s="656"/>
      <c r="M107" s="678">
        <f>G107+N116-(I107+K107)</f>
        <v>0</v>
      </c>
      <c r="N107" s="684"/>
    </row>
    <row r="108" spans="1:14" ht="15.75" customHeight="1" thickBot="1">
      <c r="A108" s="1521" t="str">
        <f>Investering!A9</f>
        <v>Transportfordon</v>
      </c>
      <c r="B108" s="681"/>
      <c r="C108" s="682"/>
      <c r="D108" s="682"/>
      <c r="E108" s="678">
        <f>Investering!L19</f>
        <v>30</v>
      </c>
      <c r="F108" s="656" t="s">
        <v>65</v>
      </c>
      <c r="G108" s="678">
        <f>'Budget år 1'!N103</f>
        <v>0</v>
      </c>
      <c r="H108" s="393"/>
      <c r="I108" s="1447">
        <f t="shared" si="16"/>
        <v>0</v>
      </c>
      <c r="J108" s="393"/>
      <c r="K108" s="683">
        <f t="shared" si="17"/>
        <v>0</v>
      </c>
      <c r="L108" s="656"/>
      <c r="M108" s="678">
        <f>G108+N117-(I108+K108)</f>
        <v>0</v>
      </c>
      <c r="N108" s="684"/>
    </row>
    <row r="109" spans="1:14" ht="15.75" customHeight="1" thickBot="1">
      <c r="A109" s="1521" t="str">
        <f>Investering!A10</f>
        <v>Värmerum</v>
      </c>
      <c r="B109" s="681"/>
      <c r="C109" s="682"/>
      <c r="D109" s="682"/>
      <c r="E109" s="678">
        <f>Investering!L20</f>
        <v>30</v>
      </c>
      <c r="F109" s="656" t="s">
        <v>65</v>
      </c>
      <c r="G109" s="678">
        <f>'Budget år 1'!N104</f>
        <v>0</v>
      </c>
      <c r="H109" s="393"/>
      <c r="I109" s="1447">
        <f t="shared" si="16"/>
        <v>0</v>
      </c>
      <c r="J109" s="393"/>
      <c r="K109" s="683">
        <f t="shared" si="17"/>
        <v>0</v>
      </c>
      <c r="L109" s="656"/>
      <c r="M109" s="678">
        <f>G109+N118-(I109+K109)</f>
        <v>0</v>
      </c>
      <c r="N109" s="684"/>
    </row>
    <row r="110" spans="1:14" ht="15.75" customHeight="1" thickBot="1">
      <c r="A110" s="1522" t="str">
        <f>Investering!A11</f>
        <v>Fastighet</v>
      </c>
      <c r="B110" s="685"/>
      <c r="C110" s="686"/>
      <c r="D110" s="686"/>
      <c r="E110" s="683">
        <f>Investering!L21</f>
        <v>5</v>
      </c>
      <c r="F110" s="687" t="s">
        <v>65</v>
      </c>
      <c r="G110" s="683">
        <f>'Budget år 1'!N105</f>
        <v>0</v>
      </c>
      <c r="H110" s="398"/>
      <c r="I110" s="1447">
        <f t="shared" si="16"/>
        <v>0</v>
      </c>
      <c r="J110" s="398"/>
      <c r="K110" s="683">
        <f t="shared" si="17"/>
        <v>0</v>
      </c>
      <c r="L110" s="687"/>
      <c r="M110" s="683">
        <f>G110+N120-(I110+K110)</f>
        <v>0</v>
      </c>
      <c r="N110" s="688"/>
    </row>
    <row r="111" spans="1:14" ht="15" customHeight="1" thickBot="1">
      <c r="A111" s="692"/>
      <c r="B111" s="687"/>
      <c r="C111" s="687"/>
      <c r="D111" s="687"/>
      <c r="E111" s="687"/>
      <c r="F111" s="687"/>
      <c r="G111" s="687"/>
      <c r="H111" s="693" t="s">
        <v>223</v>
      </c>
      <c r="I111" s="694"/>
      <c r="J111" s="694"/>
      <c r="K111" s="1122">
        <f>SUM(K104:K110)</f>
        <v>0</v>
      </c>
      <c r="L111" s="654" t="s">
        <v>0</v>
      </c>
      <c r="M111" s="1122">
        <f>SUM(M104:M110)</f>
        <v>0</v>
      </c>
      <c r="N111" s="688"/>
    </row>
    <row r="112" spans="1:14" ht="15.75" customHeight="1" thickBot="1">
      <c r="A112" s="695" t="s">
        <v>228</v>
      </c>
      <c r="B112" s="696" t="s">
        <v>47</v>
      </c>
      <c r="C112" s="697" t="s">
        <v>48</v>
      </c>
      <c r="D112" s="697" t="s">
        <v>49</v>
      </c>
      <c r="E112" s="697" t="s">
        <v>50</v>
      </c>
      <c r="F112" s="697" t="s">
        <v>64</v>
      </c>
      <c r="G112" s="697" t="s">
        <v>52</v>
      </c>
      <c r="H112" s="697" t="s">
        <v>53</v>
      </c>
      <c r="I112" s="697" t="s">
        <v>54</v>
      </c>
      <c r="J112" s="697" t="s">
        <v>55</v>
      </c>
      <c r="K112" s="697" t="s">
        <v>56</v>
      </c>
      <c r="L112" s="697" t="s">
        <v>57</v>
      </c>
      <c r="M112" s="697" t="s">
        <v>58</v>
      </c>
      <c r="N112" s="698" t="s">
        <v>227</v>
      </c>
    </row>
    <row r="113" spans="1:14" ht="15.75" customHeight="1">
      <c r="A113" s="699" t="str">
        <f>Investering!A5</f>
        <v>Slungutrustning</v>
      </c>
      <c r="B113" s="700">
        <f>Investering!$H$15/3</f>
        <v>0</v>
      </c>
      <c r="C113" s="700">
        <f>Investering!$H$15/3</f>
        <v>0</v>
      </c>
      <c r="D113" s="700">
        <f>Investering!$H$15/3</f>
        <v>0</v>
      </c>
      <c r="E113" s="700">
        <f>Investering!$I$15/3</f>
        <v>0</v>
      </c>
      <c r="F113" s="700">
        <f>Investering!$I$15/3</f>
        <v>0</v>
      </c>
      <c r="G113" s="700">
        <f>Investering!$I$15/3</f>
        <v>0</v>
      </c>
      <c r="H113" s="700">
        <f>Investering!$J$15/3</f>
        <v>0</v>
      </c>
      <c r="I113" s="700">
        <f>Investering!$J$15/3</f>
        <v>0</v>
      </c>
      <c r="J113" s="700">
        <f>Investering!$J$15/3</f>
        <v>0</v>
      </c>
      <c r="K113" s="700">
        <f>Investering!$K$15/3</f>
        <v>0</v>
      </c>
      <c r="L113" s="700">
        <f>Investering!$K$15/3</f>
        <v>0</v>
      </c>
      <c r="M113" s="700">
        <f>Investering!$K$15/3</f>
        <v>0</v>
      </c>
      <c r="N113" s="514">
        <f aca="true" t="shared" si="18" ref="N113:N120">SUM(B113:M113)</f>
        <v>0</v>
      </c>
    </row>
    <row r="114" spans="1:15" ht="15.75" customHeight="1">
      <c r="A114" s="699" t="str">
        <f>Investering!A6</f>
        <v>Slungrumsinredning</v>
      </c>
      <c r="B114" s="700">
        <f>Investering!$H$16/3</f>
        <v>0</v>
      </c>
      <c r="C114" s="700">
        <f>Investering!$H$16/3</f>
        <v>0</v>
      </c>
      <c r="D114" s="700">
        <f>Investering!$H$16/3</f>
        <v>0</v>
      </c>
      <c r="E114" s="700">
        <f>Investering!$I$16/3</f>
        <v>0</v>
      </c>
      <c r="F114" s="700">
        <f>Investering!$I$16/3</f>
        <v>0</v>
      </c>
      <c r="G114" s="700">
        <f>Investering!$I$16/3</f>
        <v>0</v>
      </c>
      <c r="H114" s="700">
        <f>Investering!$J$16/3</f>
        <v>0</v>
      </c>
      <c r="I114" s="700">
        <f>Investering!$J$16/3</f>
        <v>0</v>
      </c>
      <c r="J114" s="700">
        <f>Investering!$J$16/3</f>
        <v>0</v>
      </c>
      <c r="K114" s="700">
        <f>Investering!$K$16/3</f>
        <v>0</v>
      </c>
      <c r="L114" s="700">
        <f>Investering!$K$16/3</f>
        <v>0</v>
      </c>
      <c r="M114" s="700">
        <f>Investering!$K$16/3</f>
        <v>0</v>
      </c>
      <c r="N114" s="514">
        <f t="shared" si="18"/>
        <v>0</v>
      </c>
      <c r="O114" s="37" t="s">
        <v>0</v>
      </c>
    </row>
    <row r="115" spans="1:14" ht="15.75" customHeight="1">
      <c r="A115" s="699" t="str">
        <f>Investering!A7</f>
        <v>Kylrum</v>
      </c>
      <c r="B115" s="700">
        <f>Investering!$H$17/3</f>
        <v>0</v>
      </c>
      <c r="C115" s="700">
        <f>Investering!$H$17/3</f>
        <v>0</v>
      </c>
      <c r="D115" s="700">
        <f>Investering!$H$17/3</f>
        <v>0</v>
      </c>
      <c r="E115" s="700">
        <f>Investering!$I$17/3</f>
        <v>0</v>
      </c>
      <c r="F115" s="700">
        <f>Investering!$I$17/3</f>
        <v>0</v>
      </c>
      <c r="G115" s="700">
        <f>Investering!$I$17/3</f>
        <v>0</v>
      </c>
      <c r="H115" s="700">
        <f>Investering!$J$17/3</f>
        <v>0</v>
      </c>
      <c r="I115" s="700">
        <f>Investering!$J$17/3</f>
        <v>0</v>
      </c>
      <c r="J115" s="700">
        <f>Investering!$J$17/3</f>
        <v>0</v>
      </c>
      <c r="K115" s="700">
        <f>Investering!$K$17/3</f>
        <v>0</v>
      </c>
      <c r="L115" s="700">
        <f>Investering!$K$17/3</f>
        <v>0</v>
      </c>
      <c r="M115" s="700">
        <f>Investering!$K$17/3</f>
        <v>0</v>
      </c>
      <c r="N115" s="514">
        <f t="shared" si="18"/>
        <v>0</v>
      </c>
    </row>
    <row r="116" spans="1:14" ht="15.75" customHeight="1">
      <c r="A116" s="699" t="str">
        <f>Investering!A8</f>
        <v>Bikupor </v>
      </c>
      <c r="B116" s="700">
        <f>Investering!$H$18/3</f>
        <v>0</v>
      </c>
      <c r="C116" s="700">
        <f>Investering!$H$18/3</f>
        <v>0</v>
      </c>
      <c r="D116" s="700">
        <f>Investering!$H$18/3</f>
        <v>0</v>
      </c>
      <c r="E116" s="700">
        <f>Investering!$I$18/3</f>
        <v>0</v>
      </c>
      <c r="F116" s="700">
        <f>Investering!$I$18/3</f>
        <v>0</v>
      </c>
      <c r="G116" s="700">
        <f>Investering!$I$18/3</f>
        <v>0</v>
      </c>
      <c r="H116" s="700">
        <f>Investering!$J$18/3</f>
        <v>0</v>
      </c>
      <c r="I116" s="700">
        <f>Investering!$J$18/3</f>
        <v>0</v>
      </c>
      <c r="J116" s="700">
        <f>Investering!$J$18/3</f>
        <v>0</v>
      </c>
      <c r="K116" s="700">
        <f>Investering!$K$18/3</f>
        <v>0</v>
      </c>
      <c r="L116" s="700">
        <f>Investering!$K$18/3</f>
        <v>0</v>
      </c>
      <c r="M116" s="700">
        <f>Investering!$K$18/3</f>
        <v>0</v>
      </c>
      <c r="N116" s="514">
        <f t="shared" si="18"/>
        <v>0</v>
      </c>
    </row>
    <row r="117" spans="1:14" ht="15.75" customHeight="1">
      <c r="A117" s="699" t="str">
        <f>Investering!A9</f>
        <v>Transportfordon</v>
      </c>
      <c r="B117" s="700">
        <f>Investering!$H$19/3</f>
        <v>0</v>
      </c>
      <c r="C117" s="700">
        <f>Investering!$H$19/3</f>
        <v>0</v>
      </c>
      <c r="D117" s="700">
        <f>Investering!$H$19/3</f>
        <v>0</v>
      </c>
      <c r="E117" s="700">
        <f>Investering!$I$19/3</f>
        <v>0</v>
      </c>
      <c r="F117" s="700">
        <f>Investering!$I$19/3</f>
        <v>0</v>
      </c>
      <c r="G117" s="700">
        <f>Investering!$I$19/3</f>
        <v>0</v>
      </c>
      <c r="H117" s="700">
        <f>Investering!$J$19/3</f>
        <v>0</v>
      </c>
      <c r="I117" s="700">
        <f>Investering!$J$19/3</f>
        <v>0</v>
      </c>
      <c r="J117" s="700">
        <f>Investering!$J$19/3</f>
        <v>0</v>
      </c>
      <c r="K117" s="700">
        <f>Investering!$K$19/3</f>
        <v>0</v>
      </c>
      <c r="L117" s="700">
        <f>Investering!$K$19/3</f>
        <v>0</v>
      </c>
      <c r="M117" s="700">
        <f>Investering!$K$19/3</f>
        <v>0</v>
      </c>
      <c r="N117" s="514">
        <f t="shared" si="18"/>
        <v>0</v>
      </c>
    </row>
    <row r="118" spans="1:14" ht="15.75" customHeight="1" thickBot="1">
      <c r="A118" s="699" t="str">
        <f>Investering!A10</f>
        <v>Värmerum</v>
      </c>
      <c r="B118" s="700">
        <f>Investering!$H$20/3</f>
        <v>0</v>
      </c>
      <c r="C118" s="700">
        <f>Investering!$H$20/3</f>
        <v>0</v>
      </c>
      <c r="D118" s="700">
        <f>Investering!$H$20/3</f>
        <v>0</v>
      </c>
      <c r="E118" s="700">
        <f>Investering!$I$20/3</f>
        <v>0</v>
      </c>
      <c r="F118" s="700">
        <f>Investering!$I$20/3</f>
        <v>0</v>
      </c>
      <c r="G118" s="700">
        <f>Investering!$I$20/3</f>
        <v>0</v>
      </c>
      <c r="H118" s="700">
        <f>Investering!$J$20/3</f>
        <v>0</v>
      </c>
      <c r="I118" s="700">
        <f>Investering!$J$20/3</f>
        <v>0</v>
      </c>
      <c r="J118" s="700">
        <f>Investering!$J$20/3</f>
        <v>0</v>
      </c>
      <c r="K118" s="700">
        <f>Investering!$K$20/3</f>
        <v>0</v>
      </c>
      <c r="L118" s="700">
        <f>Investering!$K$20/3</f>
        <v>0</v>
      </c>
      <c r="M118" s="700">
        <f>Investering!$K$20/3</f>
        <v>0</v>
      </c>
      <c r="N118" s="514">
        <f t="shared" si="18"/>
        <v>0</v>
      </c>
    </row>
    <row r="119" spans="1:14" ht="15.75" customHeight="1" thickBot="1">
      <c r="A119" s="699" t="s">
        <v>227</v>
      </c>
      <c r="B119" s="701">
        <f>SUM(B113:B118)</f>
        <v>0</v>
      </c>
      <c r="C119" s="702">
        <f>SUM(C113:C118)</f>
        <v>0</v>
      </c>
      <c r="D119" s="702">
        <f aca="true" t="shared" si="19" ref="D119:N119">SUM(D113:D118)</f>
        <v>0</v>
      </c>
      <c r="E119" s="702">
        <f t="shared" si="19"/>
        <v>0</v>
      </c>
      <c r="F119" s="702">
        <f t="shared" si="19"/>
        <v>0</v>
      </c>
      <c r="G119" s="702">
        <f t="shared" si="19"/>
        <v>0</v>
      </c>
      <c r="H119" s="702">
        <f t="shared" si="19"/>
        <v>0</v>
      </c>
      <c r="I119" s="702">
        <f t="shared" si="19"/>
        <v>0</v>
      </c>
      <c r="J119" s="702">
        <f t="shared" si="19"/>
        <v>0</v>
      </c>
      <c r="K119" s="702">
        <f t="shared" si="19"/>
        <v>0</v>
      </c>
      <c r="L119" s="702">
        <f t="shared" si="19"/>
        <v>0</v>
      </c>
      <c r="M119" s="702">
        <f t="shared" si="19"/>
        <v>0</v>
      </c>
      <c r="N119" s="703">
        <f t="shared" si="19"/>
        <v>0</v>
      </c>
    </row>
    <row r="120" spans="1:14" ht="15.75" customHeight="1" thickBot="1">
      <c r="A120" s="699" t="str">
        <f>Investering!A11</f>
        <v>Fastighet</v>
      </c>
      <c r="B120" s="700">
        <f>Investering!$H$21/3</f>
        <v>0</v>
      </c>
      <c r="C120" s="700">
        <f>Investering!$H$21/3</f>
        <v>0</v>
      </c>
      <c r="D120" s="700">
        <f>Investering!$H$21/3</f>
        <v>0</v>
      </c>
      <c r="E120" s="700">
        <f>Investering!$I$21/3</f>
        <v>0</v>
      </c>
      <c r="F120" s="700">
        <f>Investering!$I$21/3</f>
        <v>0</v>
      </c>
      <c r="G120" s="700">
        <f>Investering!$I$21/3</f>
        <v>0</v>
      </c>
      <c r="H120" s="700">
        <f>Investering!$J$21/3</f>
        <v>0</v>
      </c>
      <c r="I120" s="700">
        <f>Investering!$J$21/3</f>
        <v>0</v>
      </c>
      <c r="J120" s="700">
        <f>Investering!$J$21/3</f>
        <v>0</v>
      </c>
      <c r="K120" s="700">
        <f>Investering!$K$21/3</f>
        <v>0</v>
      </c>
      <c r="L120" s="700">
        <f>Investering!$K$21/3</f>
        <v>0</v>
      </c>
      <c r="M120" s="700">
        <f>Investering!$K$21/3</f>
        <v>0</v>
      </c>
      <c r="N120" s="515">
        <f t="shared" si="18"/>
        <v>0</v>
      </c>
    </row>
    <row r="121" spans="1:14" ht="15.75" customHeight="1">
      <c r="A121" s="704" t="s">
        <v>244</v>
      </c>
      <c r="B121" s="705">
        <f>B119+B120</f>
        <v>0</v>
      </c>
      <c r="C121" s="705">
        <f aca="true" t="shared" si="20" ref="C121:L121">C119+C120</f>
        <v>0</v>
      </c>
      <c r="D121" s="705">
        <f t="shared" si="20"/>
        <v>0</v>
      </c>
      <c r="E121" s="705">
        <f t="shared" si="20"/>
        <v>0</v>
      </c>
      <c r="F121" s="705">
        <f t="shared" si="20"/>
        <v>0</v>
      </c>
      <c r="G121" s="705">
        <f t="shared" si="20"/>
        <v>0</v>
      </c>
      <c r="H121" s="705">
        <f t="shared" si="20"/>
        <v>0</v>
      </c>
      <c r="I121" s="705">
        <f t="shared" si="20"/>
        <v>0</v>
      </c>
      <c r="J121" s="705">
        <f t="shared" si="20"/>
        <v>0</v>
      </c>
      <c r="K121" s="705">
        <f t="shared" si="20"/>
        <v>0</v>
      </c>
      <c r="L121" s="705">
        <f t="shared" si="20"/>
        <v>0</v>
      </c>
      <c r="M121" s="705">
        <f>M119+M120</f>
        <v>0</v>
      </c>
      <c r="N121" s="706">
        <f>N119+N120</f>
        <v>0</v>
      </c>
    </row>
    <row r="122" spans="1:14" ht="15.75" customHeight="1">
      <c r="A122" s="707" t="s">
        <v>179</v>
      </c>
      <c r="B122" s="708">
        <f>B121*'Företagsfakta '!$D$19/100</f>
        <v>0</v>
      </c>
      <c r="C122" s="543">
        <f>C121*'Företagsfakta '!$D$19/100</f>
        <v>0</v>
      </c>
      <c r="D122" s="543">
        <f>D121*'Företagsfakta '!$D$19/100</f>
        <v>0</v>
      </c>
      <c r="E122" s="543">
        <f>E121*'Företagsfakta '!$D$19/100</f>
        <v>0</v>
      </c>
      <c r="F122" s="543">
        <f>F121*'Företagsfakta '!$D$19/100</f>
        <v>0</v>
      </c>
      <c r="G122" s="543">
        <f>G121*'Företagsfakta '!$D$19/100</f>
        <v>0</v>
      </c>
      <c r="H122" s="543">
        <f>H121*'Företagsfakta '!$D$19/100</f>
        <v>0</v>
      </c>
      <c r="I122" s="543">
        <f>I121*'Företagsfakta '!$D$19/100</f>
        <v>0</v>
      </c>
      <c r="J122" s="543">
        <f>J121*'Företagsfakta '!$D$19/100</f>
        <v>0</v>
      </c>
      <c r="K122" s="543">
        <f>K121*'Företagsfakta '!$D$19/100</f>
        <v>0</v>
      </c>
      <c r="L122" s="543">
        <f>L121*'Företagsfakta '!$D$19/100</f>
        <v>0</v>
      </c>
      <c r="M122" s="543">
        <f>M121*'Företagsfakta '!$D$19/100</f>
        <v>0</v>
      </c>
      <c r="N122" s="494">
        <f>N121*'Företagsfakta '!$D$19/100</f>
        <v>0</v>
      </c>
    </row>
    <row r="123" spans="1:14" ht="15.75" customHeight="1" thickBot="1">
      <c r="A123" s="709" t="s">
        <v>178</v>
      </c>
      <c r="B123" s="710">
        <f aca="true" t="shared" si="21" ref="B123:N123">B121+B122</f>
        <v>0</v>
      </c>
      <c r="C123" s="711">
        <f t="shared" si="21"/>
        <v>0</v>
      </c>
      <c r="D123" s="711">
        <f t="shared" si="21"/>
        <v>0</v>
      </c>
      <c r="E123" s="711">
        <f t="shared" si="21"/>
        <v>0</v>
      </c>
      <c r="F123" s="711">
        <f t="shared" si="21"/>
        <v>0</v>
      </c>
      <c r="G123" s="711">
        <f t="shared" si="21"/>
        <v>0</v>
      </c>
      <c r="H123" s="711">
        <f t="shared" si="21"/>
        <v>0</v>
      </c>
      <c r="I123" s="711">
        <f t="shared" si="21"/>
        <v>0</v>
      </c>
      <c r="J123" s="711">
        <f t="shared" si="21"/>
        <v>0</v>
      </c>
      <c r="K123" s="711">
        <f t="shared" si="21"/>
        <v>0</v>
      </c>
      <c r="L123" s="711">
        <f t="shared" si="21"/>
        <v>0</v>
      </c>
      <c r="M123" s="711">
        <f t="shared" si="21"/>
        <v>0</v>
      </c>
      <c r="N123" s="712">
        <f t="shared" si="21"/>
        <v>0</v>
      </c>
    </row>
    <row r="124" spans="1:14" ht="12.75">
      <c r="A124" s="713"/>
      <c r="B124" s="714"/>
      <c r="C124" s="714"/>
      <c r="D124" s="714"/>
      <c r="E124" s="714"/>
      <c r="F124" s="714"/>
      <c r="G124" s="714"/>
      <c r="H124" s="714"/>
      <c r="I124" s="714"/>
      <c r="J124" s="714"/>
      <c r="K124" s="714"/>
      <c r="L124" s="714"/>
      <c r="M124" s="714"/>
      <c r="N124" s="714"/>
    </row>
    <row r="125" spans="1:14" ht="12.75">
      <c r="A125" s="417"/>
      <c r="B125" s="516"/>
      <c r="C125" s="516"/>
      <c r="D125" s="516"/>
      <c r="E125" s="516"/>
      <c r="F125" s="516"/>
      <c r="G125" s="516"/>
      <c r="H125" s="516"/>
      <c r="I125" s="516"/>
      <c r="J125" s="516"/>
      <c r="K125" s="516"/>
      <c r="L125" s="516"/>
      <c r="M125" s="516"/>
      <c r="N125" s="516"/>
    </row>
    <row r="126" spans="1:14" ht="8.25" customHeight="1">
      <c r="A126" s="396"/>
      <c r="B126" s="396"/>
      <c r="C126" s="396"/>
      <c r="D126" s="396"/>
      <c r="E126" s="396"/>
      <c r="F126" s="396"/>
      <c r="G126" s="396"/>
      <c r="H126" s="396"/>
      <c r="I126" s="396"/>
      <c r="J126" s="396"/>
      <c r="K126" s="396"/>
      <c r="L126" s="396"/>
      <c r="M126" s="396"/>
      <c r="N126" s="518" t="s">
        <v>0</v>
      </c>
    </row>
    <row r="127" spans="1:14" ht="24" customHeight="1" thickBot="1">
      <c r="A127" s="548" t="s">
        <v>0</v>
      </c>
      <c r="B127" s="396"/>
      <c r="C127" s="396"/>
      <c r="D127" s="396"/>
      <c r="E127" s="396"/>
      <c r="F127" s="396"/>
      <c r="G127" s="440"/>
      <c r="H127" s="440"/>
      <c r="I127" s="440"/>
      <c r="J127" s="440"/>
      <c r="K127" s="440"/>
      <c r="L127" s="440"/>
      <c r="M127" s="440"/>
      <c r="N127" s="1517" t="s">
        <v>294</v>
      </c>
    </row>
    <row r="128" spans="1:14" ht="43.5" customHeight="1" thickBot="1">
      <c r="A128" s="400" t="s">
        <v>161</v>
      </c>
      <c r="B128" s="401"/>
      <c r="C128" s="401"/>
      <c r="D128" s="401"/>
      <c r="E128" s="401"/>
      <c r="F128" s="467"/>
      <c r="G128" s="470"/>
      <c r="H128" s="400" t="s">
        <v>1</v>
      </c>
      <c r="I128" s="467"/>
      <c r="J128" s="474" t="str">
        <f>J5</f>
        <v>År 2012</v>
      </c>
      <c r="K128" s="470"/>
      <c r="L128" s="583" t="str">
        <f>L5</f>
        <v>Bihuset</v>
      </c>
      <c r="M128" s="467"/>
      <c r="N128" s="404"/>
    </row>
    <row r="129" spans="1:14" ht="13.5" thickBot="1">
      <c r="A129" s="549"/>
      <c r="B129" s="462"/>
      <c r="C129" s="462"/>
      <c r="D129" s="462"/>
      <c r="E129" s="462"/>
      <c r="F129" s="462"/>
      <c r="G129" s="462"/>
      <c r="H129" s="462"/>
      <c r="I129" s="462"/>
      <c r="J129" s="462"/>
      <c r="K129" s="550"/>
      <c r="L129" s="462"/>
      <c r="M129" s="462"/>
      <c r="N129" s="551"/>
    </row>
    <row r="130" spans="1:14" ht="15.75" customHeight="1" thickBot="1">
      <c r="A130" s="552" t="s">
        <v>212</v>
      </c>
      <c r="B130" s="190" t="s">
        <v>47</v>
      </c>
      <c r="C130" s="191" t="s">
        <v>48</v>
      </c>
      <c r="D130" s="191" t="s">
        <v>49</v>
      </c>
      <c r="E130" s="191" t="s">
        <v>50</v>
      </c>
      <c r="F130" s="191" t="s">
        <v>51</v>
      </c>
      <c r="G130" s="191" t="s">
        <v>52</v>
      </c>
      <c r="H130" s="191" t="s">
        <v>53</v>
      </c>
      <c r="I130" s="191" t="s">
        <v>54</v>
      </c>
      <c r="J130" s="191" t="s">
        <v>55</v>
      </c>
      <c r="K130" s="191" t="s">
        <v>56</v>
      </c>
      <c r="L130" s="191" t="s">
        <v>57</v>
      </c>
      <c r="M130" s="191" t="s">
        <v>58</v>
      </c>
      <c r="N130" s="406" t="s">
        <v>227</v>
      </c>
    </row>
    <row r="131" spans="1:14" ht="15.75" customHeight="1">
      <c r="A131" s="492" t="s">
        <v>124</v>
      </c>
      <c r="B131" s="663">
        <f aca="true" t="shared" si="22" ref="B131:M131">B19+B10</f>
        <v>0</v>
      </c>
      <c r="C131" s="663">
        <f t="shared" si="22"/>
        <v>0</v>
      </c>
      <c r="D131" s="663">
        <f t="shared" si="22"/>
        <v>0</v>
      </c>
      <c r="E131" s="663">
        <f t="shared" si="22"/>
        <v>0</v>
      </c>
      <c r="F131" s="663">
        <f t="shared" si="22"/>
        <v>0</v>
      </c>
      <c r="G131" s="663">
        <f t="shared" si="22"/>
        <v>0</v>
      </c>
      <c r="H131" s="663">
        <f t="shared" si="22"/>
        <v>0</v>
      </c>
      <c r="I131" s="663">
        <f t="shared" si="22"/>
        <v>0</v>
      </c>
      <c r="J131" s="663">
        <f t="shared" si="22"/>
        <v>0</v>
      </c>
      <c r="K131" s="663">
        <f t="shared" si="22"/>
        <v>0</v>
      </c>
      <c r="L131" s="663">
        <f t="shared" si="22"/>
        <v>0</v>
      </c>
      <c r="M131" s="663">
        <f t="shared" si="22"/>
        <v>0</v>
      </c>
      <c r="N131" s="499">
        <f>SUM(B131:M131)</f>
        <v>0</v>
      </c>
    </row>
    <row r="132" spans="1:14" ht="15.75" customHeight="1">
      <c r="A132" s="492" t="s">
        <v>213</v>
      </c>
      <c r="B132" s="663">
        <f aca="true" t="shared" si="23" ref="B132:M132">B42+B32</f>
        <v>0</v>
      </c>
      <c r="C132" s="663">
        <f t="shared" si="23"/>
        <v>0</v>
      </c>
      <c r="D132" s="663">
        <f t="shared" si="23"/>
        <v>0</v>
      </c>
      <c r="E132" s="663">
        <f t="shared" si="23"/>
        <v>0</v>
      </c>
      <c r="F132" s="663">
        <f t="shared" si="23"/>
        <v>0</v>
      </c>
      <c r="G132" s="663">
        <f t="shared" si="23"/>
        <v>0</v>
      </c>
      <c r="H132" s="663">
        <f t="shared" si="23"/>
        <v>0</v>
      </c>
      <c r="I132" s="663">
        <f t="shared" si="23"/>
        <v>0</v>
      </c>
      <c r="J132" s="663">
        <f t="shared" si="23"/>
        <v>0</v>
      </c>
      <c r="K132" s="663">
        <f t="shared" si="23"/>
        <v>0</v>
      </c>
      <c r="L132" s="663">
        <f t="shared" si="23"/>
        <v>0</v>
      </c>
      <c r="M132" s="663">
        <f t="shared" si="23"/>
        <v>0</v>
      </c>
      <c r="N132" s="499">
        <f>SUM(B132:M132)</f>
        <v>0</v>
      </c>
    </row>
    <row r="133" spans="1:14" ht="15.75" customHeight="1">
      <c r="A133" s="500"/>
      <c r="B133" s="715"/>
      <c r="C133" s="715"/>
      <c r="D133" s="715"/>
      <c r="E133" s="715"/>
      <c r="F133" s="715"/>
      <c r="G133" s="715"/>
      <c r="H133" s="715"/>
      <c r="I133" s="715"/>
      <c r="J133" s="715"/>
      <c r="K133" s="715"/>
      <c r="L133" s="715"/>
      <c r="M133" s="715"/>
      <c r="N133" s="716"/>
    </row>
    <row r="134" spans="1:14" ht="15.75" customHeight="1">
      <c r="A134" s="501" t="s">
        <v>214</v>
      </c>
      <c r="B134" s="714">
        <f aca="true" t="shared" si="24" ref="B134:N134">SUM(B131-B132)</f>
        <v>0</v>
      </c>
      <c r="C134" s="714">
        <f t="shared" si="24"/>
        <v>0</v>
      </c>
      <c r="D134" s="714">
        <f t="shared" si="24"/>
        <v>0</v>
      </c>
      <c r="E134" s="714">
        <f t="shared" si="24"/>
        <v>0</v>
      </c>
      <c r="F134" s="714">
        <f t="shared" si="24"/>
        <v>0</v>
      </c>
      <c r="G134" s="714">
        <f t="shared" si="24"/>
        <v>0</v>
      </c>
      <c r="H134" s="714">
        <f t="shared" si="24"/>
        <v>0</v>
      </c>
      <c r="I134" s="714">
        <f t="shared" si="24"/>
        <v>0</v>
      </c>
      <c r="J134" s="714">
        <f t="shared" si="24"/>
        <v>0</v>
      </c>
      <c r="K134" s="714">
        <f t="shared" si="24"/>
        <v>0</v>
      </c>
      <c r="L134" s="714">
        <f t="shared" si="24"/>
        <v>0</v>
      </c>
      <c r="M134" s="714">
        <f t="shared" si="24"/>
        <v>0</v>
      </c>
      <c r="N134" s="717">
        <f t="shared" si="24"/>
        <v>0</v>
      </c>
    </row>
    <row r="135" spans="1:14" ht="15.75" customHeight="1">
      <c r="A135" s="500"/>
      <c r="B135" s="715"/>
      <c r="C135" s="715"/>
      <c r="D135" s="715"/>
      <c r="E135" s="715"/>
      <c r="F135" s="715"/>
      <c r="G135" s="715"/>
      <c r="H135" s="715"/>
      <c r="I135" s="715"/>
      <c r="J135" s="715"/>
      <c r="K135" s="715"/>
      <c r="L135" s="715"/>
      <c r="M135" s="715"/>
      <c r="N135" s="716"/>
    </row>
    <row r="136" spans="1:14" ht="15.75" customHeight="1">
      <c r="A136" s="501" t="s">
        <v>215</v>
      </c>
      <c r="B136" s="714">
        <f aca="true" t="shared" si="25" ref="B136:M136">B69</f>
        <v>0</v>
      </c>
      <c r="C136" s="714">
        <f t="shared" si="25"/>
        <v>0</v>
      </c>
      <c r="D136" s="714">
        <f t="shared" si="25"/>
        <v>0</v>
      </c>
      <c r="E136" s="714">
        <f t="shared" si="25"/>
        <v>0</v>
      </c>
      <c r="F136" s="714">
        <f t="shared" si="25"/>
        <v>0</v>
      </c>
      <c r="G136" s="714">
        <f t="shared" si="25"/>
        <v>0</v>
      </c>
      <c r="H136" s="714">
        <f t="shared" si="25"/>
        <v>0</v>
      </c>
      <c r="I136" s="714">
        <f t="shared" si="25"/>
        <v>0</v>
      </c>
      <c r="J136" s="714">
        <f t="shared" si="25"/>
        <v>0</v>
      </c>
      <c r="K136" s="714">
        <f t="shared" si="25"/>
        <v>0</v>
      </c>
      <c r="L136" s="714">
        <f t="shared" si="25"/>
        <v>0</v>
      </c>
      <c r="M136" s="714">
        <f t="shared" si="25"/>
        <v>0</v>
      </c>
      <c r="N136" s="499">
        <f>SUM(B136:M136)</f>
        <v>0</v>
      </c>
    </row>
    <row r="137" spans="1:14" ht="15.75" customHeight="1">
      <c r="A137" s="539" t="s">
        <v>69</v>
      </c>
      <c r="B137" s="718">
        <f>$K$111/12</f>
        <v>0</v>
      </c>
      <c r="C137" s="718">
        <f aca="true" t="shared" si="26" ref="C137:M137">$K$111/12</f>
        <v>0</v>
      </c>
      <c r="D137" s="718">
        <f t="shared" si="26"/>
        <v>0</v>
      </c>
      <c r="E137" s="718">
        <f t="shared" si="26"/>
        <v>0</v>
      </c>
      <c r="F137" s="718">
        <f t="shared" si="26"/>
        <v>0</v>
      </c>
      <c r="G137" s="718">
        <f t="shared" si="26"/>
        <v>0</v>
      </c>
      <c r="H137" s="718">
        <f t="shared" si="26"/>
        <v>0</v>
      </c>
      <c r="I137" s="718">
        <f t="shared" si="26"/>
        <v>0</v>
      </c>
      <c r="J137" s="718">
        <f t="shared" si="26"/>
        <v>0</v>
      </c>
      <c r="K137" s="718">
        <f t="shared" si="26"/>
        <v>0</v>
      </c>
      <c r="L137" s="718">
        <f t="shared" si="26"/>
        <v>0</v>
      </c>
      <c r="M137" s="718">
        <f t="shared" si="26"/>
        <v>0</v>
      </c>
      <c r="N137" s="499">
        <f>SUM(B137:M137)</f>
        <v>0</v>
      </c>
    </row>
    <row r="138" spans="1:14" ht="15.75" customHeight="1">
      <c r="A138" s="501" t="s">
        <v>216</v>
      </c>
      <c r="B138" s="714">
        <f aca="true" t="shared" si="27" ref="B138:M138">B95</f>
        <v>0</v>
      </c>
      <c r="C138" s="714">
        <f t="shared" si="27"/>
        <v>0</v>
      </c>
      <c r="D138" s="714">
        <f t="shared" si="27"/>
        <v>0</v>
      </c>
      <c r="E138" s="714">
        <f t="shared" si="27"/>
        <v>0</v>
      </c>
      <c r="F138" s="714">
        <f t="shared" si="27"/>
        <v>0</v>
      </c>
      <c r="G138" s="714">
        <f t="shared" si="27"/>
        <v>0</v>
      </c>
      <c r="H138" s="714">
        <f t="shared" si="27"/>
        <v>0</v>
      </c>
      <c r="I138" s="714">
        <f t="shared" si="27"/>
        <v>0</v>
      </c>
      <c r="J138" s="714">
        <f t="shared" si="27"/>
        <v>0</v>
      </c>
      <c r="K138" s="714">
        <f t="shared" si="27"/>
        <v>0</v>
      </c>
      <c r="L138" s="714">
        <f t="shared" si="27"/>
        <v>0</v>
      </c>
      <c r="M138" s="714">
        <f t="shared" si="27"/>
        <v>0</v>
      </c>
      <c r="N138" s="499">
        <f>SUM(B138:M138)</f>
        <v>0</v>
      </c>
    </row>
    <row r="139" spans="1:14" ht="15.75" customHeight="1">
      <c r="A139" s="500" t="s">
        <v>217</v>
      </c>
      <c r="B139" s="719">
        <f>B138*'Företagsfakta '!$D$24/100</f>
        <v>0</v>
      </c>
      <c r="C139" s="719">
        <f>C138*'Företagsfakta '!$D$24/100</f>
        <v>0</v>
      </c>
      <c r="D139" s="719">
        <f>D138*'Företagsfakta '!$D$24/100</f>
        <v>0</v>
      </c>
      <c r="E139" s="719">
        <f>E138*'Företagsfakta '!$D$24/100</f>
        <v>0</v>
      </c>
      <c r="F139" s="719">
        <f>F138*'Företagsfakta '!$D$24/100</f>
        <v>0</v>
      </c>
      <c r="G139" s="719">
        <f>G138*'Företagsfakta '!$D$24/100</f>
        <v>0</v>
      </c>
      <c r="H139" s="719">
        <f>H138*'Företagsfakta '!$D$24/100</f>
        <v>0</v>
      </c>
      <c r="I139" s="719">
        <f>I138*'Företagsfakta '!$D$24/100</f>
        <v>0</v>
      </c>
      <c r="J139" s="719">
        <f>J138*'Företagsfakta '!$D$24/100</f>
        <v>0</v>
      </c>
      <c r="K139" s="719">
        <f>K138*'Företagsfakta '!$D$24/100</f>
        <v>0</v>
      </c>
      <c r="L139" s="719">
        <f>L138*'Företagsfakta '!$D$24/100</f>
        <v>0</v>
      </c>
      <c r="M139" s="719">
        <f>M138*'Företagsfakta '!$D$24/100</f>
        <v>0</v>
      </c>
      <c r="N139" s="716">
        <f>SUM(B139:M139)</f>
        <v>0</v>
      </c>
    </row>
    <row r="140" spans="1:14" ht="15.75" customHeight="1">
      <c r="A140" s="501" t="s">
        <v>218</v>
      </c>
      <c r="B140" s="714">
        <f aca="true" t="shared" si="28" ref="B140:M140">SUM(B136:B139)</f>
        <v>0</v>
      </c>
      <c r="C140" s="714">
        <f t="shared" si="28"/>
        <v>0</v>
      </c>
      <c r="D140" s="714">
        <f t="shared" si="28"/>
        <v>0</v>
      </c>
      <c r="E140" s="714">
        <f t="shared" si="28"/>
        <v>0</v>
      </c>
      <c r="F140" s="714">
        <f t="shared" si="28"/>
        <v>0</v>
      </c>
      <c r="G140" s="714">
        <f t="shared" si="28"/>
        <v>0</v>
      </c>
      <c r="H140" s="714">
        <f t="shared" si="28"/>
        <v>0</v>
      </c>
      <c r="I140" s="714">
        <f t="shared" si="28"/>
        <v>0</v>
      </c>
      <c r="J140" s="714">
        <f t="shared" si="28"/>
        <v>0</v>
      </c>
      <c r="K140" s="714">
        <f t="shared" si="28"/>
        <v>0</v>
      </c>
      <c r="L140" s="714">
        <f t="shared" si="28"/>
        <v>0</v>
      </c>
      <c r="M140" s="714">
        <f t="shared" si="28"/>
        <v>0</v>
      </c>
      <c r="N140" s="499">
        <f>SUM(B140:M140)</f>
        <v>0</v>
      </c>
    </row>
    <row r="141" spans="1:14" ht="15.75" customHeight="1">
      <c r="A141" s="501" t="s">
        <v>219</v>
      </c>
      <c r="B141" s="543"/>
      <c r="C141" s="543"/>
      <c r="D141" s="543"/>
      <c r="E141" s="543"/>
      <c r="F141" s="543"/>
      <c r="G141" s="543"/>
      <c r="H141" s="543"/>
      <c r="I141" s="543"/>
      <c r="J141" s="543"/>
      <c r="K141" s="543"/>
      <c r="L141" s="543"/>
      <c r="M141" s="543"/>
      <c r="N141" s="499"/>
    </row>
    <row r="142" spans="1:14" ht="15.75" customHeight="1">
      <c r="A142" s="501" t="s">
        <v>71</v>
      </c>
      <c r="B142" s="543">
        <f aca="true" t="shared" si="29" ref="B142:N142">B134-B140</f>
        <v>0</v>
      </c>
      <c r="C142" s="543">
        <f t="shared" si="29"/>
        <v>0</v>
      </c>
      <c r="D142" s="543">
        <f t="shared" si="29"/>
        <v>0</v>
      </c>
      <c r="E142" s="543">
        <f t="shared" si="29"/>
        <v>0</v>
      </c>
      <c r="F142" s="543">
        <f t="shared" si="29"/>
        <v>0</v>
      </c>
      <c r="G142" s="543">
        <f t="shared" si="29"/>
        <v>0</v>
      </c>
      <c r="H142" s="543">
        <f t="shared" si="29"/>
        <v>0</v>
      </c>
      <c r="I142" s="543">
        <f t="shared" si="29"/>
        <v>0</v>
      </c>
      <c r="J142" s="543">
        <f t="shared" si="29"/>
        <v>0</v>
      </c>
      <c r="K142" s="543">
        <f t="shared" si="29"/>
        <v>0</v>
      </c>
      <c r="L142" s="543">
        <f t="shared" si="29"/>
        <v>0</v>
      </c>
      <c r="M142" s="543">
        <f t="shared" si="29"/>
        <v>0</v>
      </c>
      <c r="N142" s="720">
        <f t="shared" si="29"/>
        <v>0</v>
      </c>
    </row>
    <row r="143" spans="1:14" ht="15.75" customHeight="1">
      <c r="A143" s="501" t="s">
        <v>220</v>
      </c>
      <c r="B143" s="663"/>
      <c r="C143" s="663"/>
      <c r="D143" s="663"/>
      <c r="E143" s="663"/>
      <c r="F143" s="663"/>
      <c r="G143" s="663"/>
      <c r="H143" s="663"/>
      <c r="I143" s="663"/>
      <c r="J143" s="663"/>
      <c r="K143" s="663"/>
      <c r="L143" s="663"/>
      <c r="M143" s="663"/>
      <c r="N143" s="499"/>
    </row>
    <row r="144" spans="1:14" ht="15.75" customHeight="1">
      <c r="A144" s="501" t="s">
        <v>226</v>
      </c>
      <c r="B144" s="543">
        <f aca="true" t="shared" si="30" ref="B144:M144">SUM(B259:B260)-B267</f>
        <v>0</v>
      </c>
      <c r="C144" s="543">
        <f t="shared" si="30"/>
        <v>0</v>
      </c>
      <c r="D144" s="543">
        <f t="shared" si="30"/>
        <v>0</v>
      </c>
      <c r="E144" s="543">
        <f t="shared" si="30"/>
        <v>0</v>
      </c>
      <c r="F144" s="543">
        <f t="shared" si="30"/>
        <v>0</v>
      </c>
      <c r="G144" s="543">
        <f t="shared" si="30"/>
        <v>0</v>
      </c>
      <c r="H144" s="543">
        <f t="shared" si="30"/>
        <v>0</v>
      </c>
      <c r="I144" s="543">
        <f t="shared" si="30"/>
        <v>0</v>
      </c>
      <c r="J144" s="543">
        <f t="shared" si="30"/>
        <v>0</v>
      </c>
      <c r="K144" s="543">
        <f t="shared" si="30"/>
        <v>0</v>
      </c>
      <c r="L144" s="543">
        <f t="shared" si="30"/>
        <v>0</v>
      </c>
      <c r="M144" s="543">
        <f t="shared" si="30"/>
        <v>0</v>
      </c>
      <c r="N144" s="499">
        <f>SUM(B144:M144)</f>
        <v>0</v>
      </c>
    </row>
    <row r="145" spans="1:14" ht="15.75" customHeight="1">
      <c r="A145" s="492" t="s">
        <v>221</v>
      </c>
      <c r="B145" s="663"/>
      <c r="C145" s="663"/>
      <c r="D145" s="663"/>
      <c r="E145" s="663"/>
      <c r="F145" s="721"/>
      <c r="G145" s="663"/>
      <c r="H145" s="663"/>
      <c r="I145" s="663"/>
      <c r="J145" s="663"/>
      <c r="K145" s="663"/>
      <c r="L145" s="663"/>
      <c r="M145" s="663"/>
      <c r="N145" s="499"/>
    </row>
    <row r="146" spans="1:14" ht="15.75" customHeight="1">
      <c r="A146" s="495" t="s">
        <v>71</v>
      </c>
      <c r="B146" s="722">
        <f aca="true" t="shared" si="31" ref="B146:N146">B142-B144</f>
        <v>0</v>
      </c>
      <c r="C146" s="722">
        <f t="shared" si="31"/>
        <v>0</v>
      </c>
      <c r="D146" s="722">
        <f t="shared" si="31"/>
        <v>0</v>
      </c>
      <c r="E146" s="722">
        <f t="shared" si="31"/>
        <v>0</v>
      </c>
      <c r="F146" s="722">
        <f t="shared" si="31"/>
        <v>0</v>
      </c>
      <c r="G146" s="722">
        <f t="shared" si="31"/>
        <v>0</v>
      </c>
      <c r="H146" s="722">
        <f t="shared" si="31"/>
        <v>0</v>
      </c>
      <c r="I146" s="722">
        <f t="shared" si="31"/>
        <v>0</v>
      </c>
      <c r="J146" s="722">
        <f t="shared" si="31"/>
        <v>0</v>
      </c>
      <c r="K146" s="722">
        <f t="shared" si="31"/>
        <v>0</v>
      </c>
      <c r="L146" s="722">
        <f t="shared" si="31"/>
        <v>0</v>
      </c>
      <c r="M146" s="722">
        <f t="shared" si="31"/>
        <v>0</v>
      </c>
      <c r="N146" s="716">
        <f t="shared" si="31"/>
        <v>0</v>
      </c>
    </row>
    <row r="147" spans="1:14" ht="15.75" customHeight="1">
      <c r="A147" s="492" t="s">
        <v>232</v>
      </c>
      <c r="B147" s="663"/>
      <c r="C147" s="663"/>
      <c r="D147" s="663"/>
      <c r="E147" s="663"/>
      <c r="F147" s="663"/>
      <c r="G147" s="663"/>
      <c r="H147" s="663"/>
      <c r="I147" s="663"/>
      <c r="J147" s="663"/>
      <c r="K147" s="663"/>
      <c r="L147" s="663"/>
      <c r="M147" s="663"/>
      <c r="N147" s="499"/>
    </row>
    <row r="148" spans="1:14" ht="15.75" customHeight="1">
      <c r="A148" s="500" t="s">
        <v>212</v>
      </c>
      <c r="B148" s="722">
        <f>B146</f>
        <v>0</v>
      </c>
      <c r="C148" s="722">
        <f aca="true" t="shared" si="32" ref="C148:M148">C146+B148</f>
        <v>0</v>
      </c>
      <c r="D148" s="722">
        <f t="shared" si="32"/>
        <v>0</v>
      </c>
      <c r="E148" s="722">
        <f t="shared" si="32"/>
        <v>0</v>
      </c>
      <c r="F148" s="722">
        <f t="shared" si="32"/>
        <v>0</v>
      </c>
      <c r="G148" s="722">
        <f t="shared" si="32"/>
        <v>0</v>
      </c>
      <c r="H148" s="722">
        <f t="shared" si="32"/>
        <v>0</v>
      </c>
      <c r="I148" s="722">
        <f t="shared" si="32"/>
        <v>0</v>
      </c>
      <c r="J148" s="722">
        <f t="shared" si="32"/>
        <v>0</v>
      </c>
      <c r="K148" s="722">
        <f t="shared" si="32"/>
        <v>0</v>
      </c>
      <c r="L148" s="722">
        <f t="shared" si="32"/>
        <v>0</v>
      </c>
      <c r="M148" s="722">
        <f t="shared" si="32"/>
        <v>0</v>
      </c>
      <c r="N148" s="716">
        <f>M148</f>
        <v>0</v>
      </c>
    </row>
    <row r="149" spans="1:14" ht="15.75" customHeight="1">
      <c r="A149" s="501" t="s">
        <v>162</v>
      </c>
      <c r="B149" s="543"/>
      <c r="C149" s="663"/>
      <c r="D149" s="663"/>
      <c r="E149" s="663"/>
      <c r="F149" s="721"/>
      <c r="G149" s="663"/>
      <c r="H149" s="543"/>
      <c r="I149" s="663"/>
      <c r="J149" s="663"/>
      <c r="K149" s="721"/>
      <c r="L149" s="663"/>
      <c r="M149" s="663"/>
      <c r="N149" s="499"/>
    </row>
    <row r="150" spans="1:14" ht="15.75" customHeight="1">
      <c r="A150" s="500" t="s">
        <v>233</v>
      </c>
      <c r="B150" s="722">
        <f>B131</f>
        <v>0</v>
      </c>
      <c r="C150" s="661">
        <f aca="true" t="shared" si="33" ref="C150:M150">B150+C131</f>
        <v>0</v>
      </c>
      <c r="D150" s="661">
        <f t="shared" si="33"/>
        <v>0</v>
      </c>
      <c r="E150" s="661">
        <f t="shared" si="33"/>
        <v>0</v>
      </c>
      <c r="F150" s="661">
        <f t="shared" si="33"/>
        <v>0</v>
      </c>
      <c r="G150" s="661">
        <f t="shared" si="33"/>
        <v>0</v>
      </c>
      <c r="H150" s="661">
        <f t="shared" si="33"/>
        <v>0</v>
      </c>
      <c r="I150" s="661">
        <f t="shared" si="33"/>
        <v>0</v>
      </c>
      <c r="J150" s="661">
        <f t="shared" si="33"/>
        <v>0</v>
      </c>
      <c r="K150" s="661">
        <f t="shared" si="33"/>
        <v>0</v>
      </c>
      <c r="L150" s="661">
        <f t="shared" si="33"/>
        <v>0</v>
      </c>
      <c r="M150" s="661">
        <f t="shared" si="33"/>
        <v>0</v>
      </c>
      <c r="N150" s="723">
        <f>M150</f>
        <v>0</v>
      </c>
    </row>
    <row r="151" spans="1:14" ht="15.75" customHeight="1" thickBot="1">
      <c r="A151" s="524"/>
      <c r="B151" s="694"/>
      <c r="C151" s="654"/>
      <c r="D151" s="654"/>
      <c r="E151" s="654"/>
      <c r="F151" s="654"/>
      <c r="G151" s="654"/>
      <c r="H151" s="654"/>
      <c r="I151" s="654"/>
      <c r="J151" s="654"/>
      <c r="K151" s="654"/>
      <c r="L151" s="654"/>
      <c r="M151" s="654"/>
      <c r="N151" s="1519"/>
    </row>
    <row r="152" spans="1:14" ht="15.75" customHeight="1">
      <c r="A152" s="1495"/>
      <c r="B152" s="663"/>
      <c r="C152" s="543"/>
      <c r="D152" s="543"/>
      <c r="E152" s="543"/>
      <c r="F152" s="543"/>
      <c r="G152" s="543"/>
      <c r="H152" s="543"/>
      <c r="I152" s="543"/>
      <c r="J152" s="543"/>
      <c r="K152" s="543"/>
      <c r="L152" s="543"/>
      <c r="M152" s="543"/>
      <c r="N152" s="1518"/>
    </row>
    <row r="153" spans="1:14" ht="15.75" customHeight="1">
      <c r="A153" s="1495"/>
      <c r="B153" s="663"/>
      <c r="C153" s="543"/>
      <c r="D153" s="543"/>
      <c r="E153" s="543"/>
      <c r="F153" s="543"/>
      <c r="G153" s="543"/>
      <c r="H153" s="543"/>
      <c r="I153" s="543"/>
      <c r="J153" s="543"/>
      <c r="K153" s="543"/>
      <c r="L153" s="543"/>
      <c r="M153" s="543"/>
      <c r="N153" s="1518"/>
    </row>
    <row r="154" spans="1:14" ht="18.75" customHeight="1">
      <c r="A154" s="393"/>
      <c r="B154" s="421"/>
      <c r="C154" s="517"/>
      <c r="D154" s="463"/>
      <c r="E154" s="517"/>
      <c r="F154" s="517"/>
      <c r="G154" s="421"/>
      <c r="H154" s="517"/>
      <c r="I154" s="517"/>
      <c r="J154" s="517"/>
      <c r="K154" s="517"/>
      <c r="L154" s="421"/>
      <c r="M154" s="517"/>
      <c r="N154" s="463"/>
    </row>
    <row r="155" spans="1:14" ht="24" customHeight="1" thickBot="1">
      <c r="A155" s="555"/>
      <c r="B155" s="556"/>
      <c r="C155" s="557"/>
      <c r="D155" s="556"/>
      <c r="E155" s="558"/>
      <c r="F155" s="558"/>
      <c r="G155" s="556"/>
      <c r="H155" s="558"/>
      <c r="I155" s="556"/>
      <c r="J155" s="559"/>
      <c r="K155" s="556"/>
      <c r="L155" s="556"/>
      <c r="M155" s="556"/>
      <c r="N155" s="1520" t="s">
        <v>61</v>
      </c>
    </row>
    <row r="156" spans="1:14" ht="43.5" customHeight="1" thickBot="1">
      <c r="A156" s="583" t="s">
        <v>212</v>
      </c>
      <c r="B156" s="467"/>
      <c r="C156" s="560"/>
      <c r="D156" s="467"/>
      <c r="E156" s="401"/>
      <c r="F156" s="401"/>
      <c r="G156" s="467"/>
      <c r="H156" s="400" t="s">
        <v>1</v>
      </c>
      <c r="I156" s="467"/>
      <c r="J156" s="474" t="str">
        <f>J5</f>
        <v>År 2012</v>
      </c>
      <c r="K156" s="470"/>
      <c r="L156" s="583" t="str">
        <f>L5</f>
        <v>Bihuset</v>
      </c>
      <c r="M156" s="467"/>
      <c r="N156" s="561"/>
    </row>
    <row r="157" spans="1:14" ht="20.25">
      <c r="A157" s="562"/>
      <c r="B157" s="563"/>
      <c r="C157" s="517"/>
      <c r="D157" s="564" t="s">
        <v>156</v>
      </c>
      <c r="E157" s="564"/>
      <c r="F157" s="565" t="str">
        <f>L5</f>
        <v>Bihuset</v>
      </c>
      <c r="G157" s="566"/>
      <c r="H157" s="517"/>
      <c r="I157" s="517"/>
      <c r="J157" s="517"/>
      <c r="K157" s="567" t="s">
        <v>65</v>
      </c>
      <c r="L157" s="493"/>
      <c r="M157" s="568" t="s">
        <v>66</v>
      </c>
      <c r="N157" s="223"/>
    </row>
    <row r="158" spans="1:14" ht="15.75" customHeight="1">
      <c r="A158" s="562"/>
      <c r="B158" s="517"/>
      <c r="C158" s="462"/>
      <c r="D158" s="479" t="s">
        <v>166</v>
      </c>
      <c r="E158" s="569"/>
      <c r="F158" s="570"/>
      <c r="G158" s="569"/>
      <c r="H158" s="570"/>
      <c r="I158" s="570"/>
      <c r="J158" s="570"/>
      <c r="K158" s="724" t="e">
        <f>M158/$M$158</f>
        <v>#DIV/0!</v>
      </c>
      <c r="L158" s="731"/>
      <c r="M158" s="732">
        <f>N19+N10</f>
        <v>0</v>
      </c>
      <c r="N158" s="223"/>
    </row>
    <row r="159" spans="1:14" ht="15.75" customHeight="1">
      <c r="A159" s="562"/>
      <c r="B159" s="517"/>
      <c r="C159" s="462"/>
      <c r="D159" s="479" t="s">
        <v>295</v>
      </c>
      <c r="E159" s="569"/>
      <c r="F159" s="569"/>
      <c r="G159" s="569"/>
      <c r="H159" s="569"/>
      <c r="I159" s="570"/>
      <c r="J159" s="570"/>
      <c r="K159" s="725"/>
      <c r="L159" s="733">
        <f>'Företagsfakta '!J5+'Företagsfakta '!J8</f>
        <v>0</v>
      </c>
      <c r="M159" s="734"/>
      <c r="N159" s="223"/>
    </row>
    <row r="160" spans="1:14" ht="15.75" customHeight="1">
      <c r="A160" s="562"/>
      <c r="B160" s="517"/>
      <c r="C160" s="462"/>
      <c r="D160" s="479" t="s">
        <v>167</v>
      </c>
      <c r="E160" s="569"/>
      <c r="F160" s="569"/>
      <c r="G160" s="569"/>
      <c r="H160" s="569"/>
      <c r="I160" s="570"/>
      <c r="J160" s="570"/>
      <c r="K160" s="724" t="s">
        <v>0</v>
      </c>
      <c r="L160" s="733">
        <f>N42+N32</f>
        <v>0</v>
      </c>
      <c r="M160" s="734"/>
      <c r="N160" s="223"/>
    </row>
    <row r="161" spans="1:14" ht="15.75" customHeight="1">
      <c r="A161" s="562"/>
      <c r="B161" s="517"/>
      <c r="C161" s="462"/>
      <c r="D161" s="571" t="s">
        <v>67</v>
      </c>
      <c r="E161" s="572"/>
      <c r="F161" s="553"/>
      <c r="G161" s="572"/>
      <c r="H161" s="553"/>
      <c r="I161" s="553"/>
      <c r="J161" s="553"/>
      <c r="K161" s="726"/>
      <c r="L161" s="735"/>
      <c r="M161" s="736">
        <f>L160+L159</f>
        <v>0</v>
      </c>
      <c r="N161" s="223"/>
    </row>
    <row r="162" spans="1:14" ht="15.75" customHeight="1">
      <c r="A162" s="562"/>
      <c r="B162" s="517"/>
      <c r="C162" s="462"/>
      <c r="D162" s="479" t="s">
        <v>168</v>
      </c>
      <c r="E162" s="569"/>
      <c r="F162" s="570"/>
      <c r="G162" s="569"/>
      <c r="H162" s="570"/>
      <c r="I162" s="570"/>
      <c r="J162" s="570"/>
      <c r="K162" s="725"/>
      <c r="L162" s="731"/>
      <c r="M162" s="732">
        <f>'Företagsfakta '!J6+'Företagsfakta '!J9</f>
        <v>0</v>
      </c>
      <c r="N162" s="223"/>
    </row>
    <row r="163" spans="1:14" ht="15.75" customHeight="1">
      <c r="A163" s="562"/>
      <c r="B163" s="517"/>
      <c r="C163" s="462"/>
      <c r="D163" s="571" t="s">
        <v>170</v>
      </c>
      <c r="E163" s="572"/>
      <c r="F163" s="553"/>
      <c r="G163" s="572"/>
      <c r="H163" s="553"/>
      <c r="I163" s="553"/>
      <c r="J163" s="572"/>
      <c r="K163" s="727" t="e">
        <f>M163/$M$158</f>
        <v>#DIV/0!</v>
      </c>
      <c r="L163" s="735"/>
      <c r="M163" s="736">
        <f>SUM(M158-M161+M162)</f>
        <v>0</v>
      </c>
      <c r="N163" s="223"/>
    </row>
    <row r="164" spans="1:14" ht="15.75" customHeight="1">
      <c r="A164" s="562"/>
      <c r="B164" s="462"/>
      <c r="C164" s="462"/>
      <c r="D164" s="462"/>
      <c r="E164" s="462"/>
      <c r="F164" s="462"/>
      <c r="G164" s="462"/>
      <c r="H164" s="517"/>
      <c r="I164" s="517"/>
      <c r="J164" s="573"/>
      <c r="K164" s="728"/>
      <c r="L164" s="737"/>
      <c r="M164" s="737"/>
      <c r="N164" s="223"/>
    </row>
    <row r="165" spans="1:14" ht="15.75" customHeight="1">
      <c r="A165" s="562"/>
      <c r="B165" s="462"/>
      <c r="C165" s="462"/>
      <c r="D165" s="564" t="s">
        <v>155</v>
      </c>
      <c r="E165" s="574"/>
      <c r="F165" s="574" t="str">
        <f>L5</f>
        <v>Bihuset</v>
      </c>
      <c r="G165" s="574"/>
      <c r="H165" s="575"/>
      <c r="I165" s="517"/>
      <c r="J165" s="464"/>
      <c r="K165" s="728"/>
      <c r="L165" s="737"/>
      <c r="M165" s="737"/>
      <c r="N165" s="223"/>
    </row>
    <row r="166" spans="1:14" ht="15.75" customHeight="1">
      <c r="A166" s="562"/>
      <c r="B166" s="462"/>
      <c r="C166" s="462"/>
      <c r="D166" s="564"/>
      <c r="E166" s="574"/>
      <c r="F166" s="574"/>
      <c r="G166" s="574"/>
      <c r="H166" s="575"/>
      <c r="I166" s="517"/>
      <c r="J166" s="464"/>
      <c r="K166" s="728"/>
      <c r="L166" s="737"/>
      <c r="M166" s="737"/>
      <c r="N166" s="223"/>
    </row>
    <row r="167" spans="1:14" ht="15.75" customHeight="1">
      <c r="A167" s="562"/>
      <c r="B167" s="462"/>
      <c r="C167" s="462"/>
      <c r="D167" s="479" t="s">
        <v>171</v>
      </c>
      <c r="E167" s="569"/>
      <c r="F167" s="569"/>
      <c r="G167" s="569"/>
      <c r="H167" s="570"/>
      <c r="I167" s="570"/>
      <c r="J167" s="569"/>
      <c r="K167" s="724" t="e">
        <f>M167/$M$158</f>
        <v>#DIV/0!</v>
      </c>
      <c r="L167" s="731"/>
      <c r="M167" s="732">
        <f>N69</f>
        <v>0</v>
      </c>
      <c r="N167" s="223"/>
    </row>
    <row r="168" spans="1:14" ht="15.75" customHeight="1">
      <c r="A168" s="562"/>
      <c r="B168" s="462"/>
      <c r="C168" s="462"/>
      <c r="D168" s="479" t="s">
        <v>69</v>
      </c>
      <c r="E168" s="569"/>
      <c r="F168" s="569"/>
      <c r="G168" s="569"/>
      <c r="H168" s="570"/>
      <c r="I168" s="570"/>
      <c r="J168" s="569"/>
      <c r="K168" s="724" t="e">
        <f>M168/$M$158</f>
        <v>#DIV/0!</v>
      </c>
      <c r="L168" s="731"/>
      <c r="M168" s="732">
        <f>K111</f>
        <v>0</v>
      </c>
      <c r="N168" s="223"/>
    </row>
    <row r="169" spans="1:14" ht="15.75" customHeight="1">
      <c r="A169" s="562"/>
      <c r="B169" s="462"/>
      <c r="C169" s="462"/>
      <c r="D169" s="479" t="s">
        <v>68</v>
      </c>
      <c r="E169" s="569"/>
      <c r="F169" s="569"/>
      <c r="G169" s="569"/>
      <c r="H169" s="570"/>
      <c r="I169" s="570"/>
      <c r="J169" s="569"/>
      <c r="K169" s="724" t="e">
        <f>M169/$M$158</f>
        <v>#DIV/0!</v>
      </c>
      <c r="L169" s="731"/>
      <c r="M169" s="732">
        <f>SUM(N95:N96)</f>
        <v>0</v>
      </c>
      <c r="N169" s="223"/>
    </row>
    <row r="170" spans="1:14" ht="15.75" customHeight="1">
      <c r="A170" s="562"/>
      <c r="B170" s="517"/>
      <c r="C170" s="462"/>
      <c r="D170" s="479" t="s">
        <v>70</v>
      </c>
      <c r="E170" s="569"/>
      <c r="F170" s="569"/>
      <c r="G170" s="569"/>
      <c r="H170" s="570"/>
      <c r="I170" s="570"/>
      <c r="J170" s="569"/>
      <c r="K170" s="725"/>
      <c r="L170" s="731"/>
      <c r="M170" s="734"/>
      <c r="N170" s="223"/>
    </row>
    <row r="171" spans="1:14" ht="15.75" customHeight="1">
      <c r="A171" s="562"/>
      <c r="B171" s="517"/>
      <c r="C171" s="462"/>
      <c r="D171" s="479" t="s">
        <v>70</v>
      </c>
      <c r="E171" s="569"/>
      <c r="F171" s="569"/>
      <c r="G171" s="569"/>
      <c r="H171" s="570"/>
      <c r="I171" s="570"/>
      <c r="J171" s="569"/>
      <c r="K171" s="725"/>
      <c r="L171" s="731"/>
      <c r="M171" s="734"/>
      <c r="N171" s="223"/>
    </row>
    <row r="172" spans="1:14" ht="15.75" customHeight="1">
      <c r="A172" s="562"/>
      <c r="B172" s="517"/>
      <c r="C172" s="462"/>
      <c r="D172" s="571" t="s">
        <v>172</v>
      </c>
      <c r="E172" s="572"/>
      <c r="F172" s="572"/>
      <c r="G172" s="572"/>
      <c r="H172" s="553"/>
      <c r="I172" s="553"/>
      <c r="J172" s="542"/>
      <c r="K172" s="727" t="e">
        <f>M172/$M$158</f>
        <v>#DIV/0!</v>
      </c>
      <c r="L172" s="735"/>
      <c r="M172" s="736">
        <f>SUM(M167:M171)</f>
        <v>0</v>
      </c>
      <c r="N172" s="223"/>
    </row>
    <row r="173" spans="1:14" ht="15.75" customHeight="1">
      <c r="A173" s="562"/>
      <c r="B173" s="517"/>
      <c r="C173" s="462"/>
      <c r="D173" s="462"/>
      <c r="E173" s="462"/>
      <c r="F173" s="462"/>
      <c r="G173" s="462"/>
      <c r="H173" s="517"/>
      <c r="I173" s="421"/>
      <c r="J173" s="421"/>
      <c r="K173" s="729"/>
      <c r="L173" s="738"/>
      <c r="M173" s="738"/>
      <c r="N173" s="223"/>
    </row>
    <row r="174" spans="1:14" ht="15.75" customHeight="1">
      <c r="A174" s="562"/>
      <c r="B174" s="421"/>
      <c r="C174" s="462"/>
      <c r="D174" s="564" t="s">
        <v>157</v>
      </c>
      <c r="E174" s="574"/>
      <c r="F174" s="574" t="str">
        <f>L5</f>
        <v>Bihuset</v>
      </c>
      <c r="G174" s="574"/>
      <c r="H174" s="565"/>
      <c r="I174" s="576"/>
      <c r="J174" s="421"/>
      <c r="K174" s="729"/>
      <c r="L174" s="738"/>
      <c r="M174" s="738"/>
      <c r="N174" s="223"/>
    </row>
    <row r="175" spans="1:14" ht="15.75" customHeight="1">
      <c r="A175" s="562"/>
      <c r="B175" s="517"/>
      <c r="C175" s="462"/>
      <c r="D175" s="479" t="s">
        <v>242</v>
      </c>
      <c r="E175" s="569"/>
      <c r="F175" s="569"/>
      <c r="G175" s="569"/>
      <c r="H175" s="570"/>
      <c r="I175" s="570"/>
      <c r="J175" s="577"/>
      <c r="K175" s="724" t="e">
        <f>M175/$M$158</f>
        <v>#DIV/0!</v>
      </c>
      <c r="L175" s="731"/>
      <c r="M175" s="739">
        <f>M163-M172</f>
        <v>0</v>
      </c>
      <c r="N175" s="223"/>
    </row>
    <row r="176" spans="1:14" ht="15.75" customHeight="1">
      <c r="A176" s="562"/>
      <c r="B176" s="517"/>
      <c r="C176" s="462"/>
      <c r="D176" s="479" t="s">
        <v>71</v>
      </c>
      <c r="E176" s="569"/>
      <c r="F176" s="569"/>
      <c r="G176" s="569"/>
      <c r="H176" s="570"/>
      <c r="I176" s="570"/>
      <c r="J176" s="577"/>
      <c r="K176" s="724" t="e">
        <f>M176/$M$158</f>
        <v>#DIV/0!</v>
      </c>
      <c r="L176" s="731"/>
      <c r="M176" s="739">
        <f>SUM(N259:N260)</f>
        <v>0</v>
      </c>
      <c r="N176" s="223"/>
    </row>
    <row r="177" spans="1:14" ht="15.75" customHeight="1">
      <c r="A177" s="562"/>
      <c r="B177" s="517"/>
      <c r="C177" s="462"/>
      <c r="D177" s="479" t="s">
        <v>72</v>
      </c>
      <c r="E177" s="569"/>
      <c r="F177" s="569"/>
      <c r="G177" s="569"/>
      <c r="H177" s="570"/>
      <c r="I177" s="570"/>
      <c r="J177" s="577"/>
      <c r="K177" s="724" t="e">
        <f>M177/$M$158</f>
        <v>#DIV/0!</v>
      </c>
      <c r="L177" s="731"/>
      <c r="M177" s="740">
        <f>N267</f>
        <v>0</v>
      </c>
      <c r="N177" s="223"/>
    </row>
    <row r="178" spans="1:14" ht="15.75" customHeight="1">
      <c r="A178" s="562"/>
      <c r="B178" s="517"/>
      <c r="C178" s="462"/>
      <c r="D178" s="479" t="s">
        <v>73</v>
      </c>
      <c r="E178" s="569"/>
      <c r="F178" s="569"/>
      <c r="G178" s="569"/>
      <c r="H178" s="570"/>
      <c r="I178" s="570"/>
      <c r="J178" s="577"/>
      <c r="K178" s="724" t="e">
        <f>M178/$M$158</f>
        <v>#DIV/0!</v>
      </c>
      <c r="L178" s="731"/>
      <c r="M178" s="734">
        <f>B18</f>
        <v>0</v>
      </c>
      <c r="N178" s="223"/>
    </row>
    <row r="179" spans="1:14" ht="15.75" customHeight="1" thickBot="1">
      <c r="A179" s="578"/>
      <c r="B179" s="554"/>
      <c r="C179" s="579"/>
      <c r="D179" s="531" t="s">
        <v>174</v>
      </c>
      <c r="E179" s="580"/>
      <c r="F179" s="580"/>
      <c r="G179" s="580"/>
      <c r="H179" s="513"/>
      <c r="I179" s="513"/>
      <c r="J179" s="512"/>
      <c r="K179" s="730" t="e">
        <f>M179/$M$158</f>
        <v>#DIV/0!</v>
      </c>
      <c r="L179" s="741"/>
      <c r="M179" s="742">
        <f>SUM(M175-M176+M177+M178)</f>
        <v>0</v>
      </c>
      <c r="N179" s="215"/>
    </row>
    <row r="180" spans="1:14" ht="15.75" customHeight="1">
      <c r="A180" s="1494"/>
      <c r="B180" s="517"/>
      <c r="C180" s="462"/>
      <c r="D180" s="1495"/>
      <c r="E180" s="1496"/>
      <c r="F180" s="1496"/>
      <c r="G180" s="1496"/>
      <c r="H180" s="493"/>
      <c r="I180" s="493"/>
      <c r="J180" s="1495"/>
      <c r="K180" s="1497"/>
      <c r="L180" s="1498"/>
      <c r="M180" s="1499"/>
      <c r="N180" s="393"/>
    </row>
    <row r="181" spans="1:14" ht="15.75" customHeight="1">
      <c r="A181" s="1494"/>
      <c r="B181" s="517"/>
      <c r="C181" s="462"/>
      <c r="D181" s="1495"/>
      <c r="E181" s="1496"/>
      <c r="F181" s="1496"/>
      <c r="G181" s="1496"/>
      <c r="H181" s="493"/>
      <c r="I181" s="493"/>
      <c r="J181" s="1495"/>
      <c r="K181" s="1497"/>
      <c r="L181" s="1498"/>
      <c r="M181" s="1499"/>
      <c r="N181" s="393"/>
    </row>
    <row r="182" spans="1:14" ht="15.75" customHeight="1">
      <c r="A182" s="1494"/>
      <c r="B182" s="517"/>
      <c r="C182" s="462"/>
      <c r="D182" s="1495"/>
      <c r="E182" s="1496"/>
      <c r="F182" s="1496"/>
      <c r="G182" s="1496"/>
      <c r="H182" s="493"/>
      <c r="I182" s="493"/>
      <c r="J182" s="1495"/>
      <c r="K182" s="1497"/>
      <c r="L182" s="1498"/>
      <c r="M182" s="1499"/>
      <c r="N182" s="393"/>
    </row>
    <row r="183" spans="1:14" ht="13.5" thickBot="1">
      <c r="A183" s="462"/>
      <c r="B183" s="517"/>
      <c r="C183" s="462"/>
      <c r="D183" s="421"/>
      <c r="E183" s="462"/>
      <c r="F183" s="462"/>
      <c r="G183" s="517"/>
      <c r="H183" s="517"/>
      <c r="I183" s="517"/>
      <c r="J183" s="421"/>
      <c r="K183" s="517"/>
      <c r="L183" s="463"/>
      <c r="M183" s="1500"/>
      <c r="N183" s="1523" t="s">
        <v>63</v>
      </c>
    </row>
    <row r="184" spans="1:14" ht="43.5" customHeight="1" thickBot="1">
      <c r="A184" s="436" t="s">
        <v>158</v>
      </c>
      <c r="B184" s="467"/>
      <c r="C184" s="401"/>
      <c r="D184" s="401"/>
      <c r="E184" s="401"/>
      <c r="F184" s="401"/>
      <c r="G184" s="470"/>
      <c r="H184" s="400" t="s">
        <v>1</v>
      </c>
      <c r="I184" s="467"/>
      <c r="J184" s="474" t="str">
        <f>J5</f>
        <v>År 2012</v>
      </c>
      <c r="K184" s="470"/>
      <c r="L184" s="583" t="str">
        <f>L5</f>
        <v>Bihuset</v>
      </c>
      <c r="M184" s="467"/>
      <c r="N184" s="508" t="s">
        <v>0</v>
      </c>
    </row>
    <row r="185" spans="1:14" ht="15.75" customHeight="1">
      <c r="A185" s="1524"/>
      <c r="B185" s="44"/>
      <c r="C185" s="44"/>
      <c r="D185" s="44"/>
      <c r="E185" s="46"/>
      <c r="F185" s="156" t="s">
        <v>0</v>
      </c>
      <c r="G185" s="138"/>
      <c r="H185" s="138"/>
      <c r="I185" s="138"/>
      <c r="J185" s="140"/>
      <c r="K185" s="46"/>
      <c r="L185" s="42"/>
      <c r="M185" s="51"/>
      <c r="N185" s="1525"/>
    </row>
    <row r="186" spans="1:14" ht="15.75" customHeight="1">
      <c r="A186" s="1526" t="s">
        <v>211</v>
      </c>
      <c r="B186" s="1527"/>
      <c r="C186" s="1527"/>
      <c r="D186" s="1527"/>
      <c r="E186" s="163"/>
      <c r="F186" s="1527"/>
      <c r="G186" s="1527"/>
      <c r="H186" s="1527"/>
      <c r="I186" s="1528" t="s">
        <v>201</v>
      </c>
      <c r="J186" s="1527"/>
      <c r="K186" s="167"/>
      <c r="L186" s="167"/>
      <c r="M186" s="167"/>
      <c r="N186" s="1529"/>
    </row>
    <row r="187" spans="1:14" ht="15.75" customHeight="1">
      <c r="A187" s="1530"/>
      <c r="B187" s="163"/>
      <c r="C187" s="1527"/>
      <c r="D187" s="1527"/>
      <c r="E187" s="167"/>
      <c r="F187" s="1527"/>
      <c r="G187" s="167"/>
      <c r="H187" s="167"/>
      <c r="I187" s="1527"/>
      <c r="J187" s="167"/>
      <c r="K187" s="167"/>
      <c r="L187" s="167"/>
      <c r="M187" s="167"/>
      <c r="N187" s="1529"/>
    </row>
    <row r="188" spans="1:14" ht="15.75" customHeight="1">
      <c r="A188" s="1530"/>
      <c r="B188" s="163"/>
      <c r="C188" s="163"/>
      <c r="D188" s="1527"/>
      <c r="E188" s="167"/>
      <c r="F188" s="1527"/>
      <c r="G188" s="167"/>
      <c r="H188" s="163"/>
      <c r="I188" s="1527"/>
      <c r="J188" s="168" t="e">
        <f>M175/M158</f>
        <v>#DIV/0!</v>
      </c>
      <c r="K188" s="1527" t="s">
        <v>240</v>
      </c>
      <c r="L188" s="52"/>
      <c r="M188" s="52"/>
      <c r="N188" s="1529"/>
    </row>
    <row r="189" spans="1:14" ht="15.75" customHeight="1">
      <c r="A189" s="1531" t="e">
        <f>SUM(M172+M176-M177)/K163</f>
        <v>#DIV/0!</v>
      </c>
      <c r="B189" s="167" t="s">
        <v>74</v>
      </c>
      <c r="C189" s="163" t="s">
        <v>0</v>
      </c>
      <c r="D189" s="1527"/>
      <c r="E189" s="167"/>
      <c r="F189" s="167"/>
      <c r="G189" s="167"/>
      <c r="H189" s="163"/>
      <c r="I189" s="167"/>
      <c r="J189" s="167"/>
      <c r="K189" s="1527" t="s">
        <v>241</v>
      </c>
      <c r="L189" s="52"/>
      <c r="M189" s="52"/>
      <c r="N189" s="1529"/>
    </row>
    <row r="190" spans="1:14" ht="15.75" customHeight="1">
      <c r="A190" s="1532" t="e">
        <f>A189/12</f>
        <v>#DIV/0!</v>
      </c>
      <c r="B190" s="167" t="s">
        <v>75</v>
      </c>
      <c r="C190" s="163" t="s">
        <v>0</v>
      </c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529"/>
    </row>
    <row r="191" spans="1:14" ht="15.75" customHeight="1">
      <c r="A191" s="1533" t="e">
        <f>A189/52</f>
        <v>#DIV/0!</v>
      </c>
      <c r="B191" s="167" t="s">
        <v>77</v>
      </c>
      <c r="C191" s="163" t="s">
        <v>0</v>
      </c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529"/>
    </row>
    <row r="192" spans="1:14" ht="15.75" customHeight="1">
      <c r="A192" s="1534"/>
      <c r="B192" s="167"/>
      <c r="C192" s="167"/>
      <c r="D192" s="167"/>
      <c r="E192" s="167"/>
      <c r="F192" s="167"/>
      <c r="G192" s="167"/>
      <c r="H192" s="167"/>
      <c r="I192" s="1535" t="s">
        <v>222</v>
      </c>
      <c r="J192" s="167"/>
      <c r="K192" s="167"/>
      <c r="L192" s="167"/>
      <c r="M192" s="167"/>
      <c r="N192" s="1529"/>
    </row>
    <row r="193" spans="1:14" ht="15.75" customHeight="1">
      <c r="A193" s="1536" t="s">
        <v>202</v>
      </c>
      <c r="B193" s="167"/>
      <c r="C193" s="167"/>
      <c r="D193" s="167"/>
      <c r="E193" s="167"/>
      <c r="F193" s="167"/>
      <c r="G193" s="167"/>
      <c r="H193" s="167"/>
      <c r="I193" s="1535" t="s">
        <v>203</v>
      </c>
      <c r="J193" s="1537"/>
      <c r="K193" s="1538"/>
      <c r="L193" s="1538"/>
      <c r="M193" s="1538"/>
      <c r="N193" s="1539"/>
    </row>
    <row r="194" spans="1:14" ht="15.75" customHeight="1">
      <c r="A194" s="1540"/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529"/>
    </row>
    <row r="195" spans="1:14" ht="15.75" customHeight="1">
      <c r="A195" s="1533" t="e">
        <f>M158-A189</f>
        <v>#DIV/0!</v>
      </c>
      <c r="B195" s="167" t="s">
        <v>74</v>
      </c>
      <c r="C195" s="167" t="s">
        <v>246</v>
      </c>
      <c r="D195" s="167"/>
      <c r="E195" s="167"/>
      <c r="F195" s="167"/>
      <c r="G195" s="167"/>
      <c r="H195" s="167"/>
      <c r="I195" s="1527"/>
      <c r="J195" s="168" t="e">
        <f>SUM(M179-M178)/M158</f>
        <v>#DIV/0!</v>
      </c>
      <c r="K195" s="1527" t="s">
        <v>248</v>
      </c>
      <c r="L195" s="52"/>
      <c r="M195" s="52"/>
      <c r="N195" s="1541"/>
    </row>
    <row r="196" spans="1:14" ht="15.75" customHeight="1">
      <c r="A196" s="1542" t="e">
        <f>A195/M158</f>
        <v>#DIV/0!</v>
      </c>
      <c r="B196" s="167" t="s">
        <v>78</v>
      </c>
      <c r="C196" s="167" t="s">
        <v>247</v>
      </c>
      <c r="D196" s="167"/>
      <c r="E196" s="167"/>
      <c r="F196" s="167"/>
      <c r="G196" s="167"/>
      <c r="H196" s="167"/>
      <c r="I196" s="167"/>
      <c r="J196" s="167"/>
      <c r="K196" s="1527" t="s">
        <v>249</v>
      </c>
      <c r="L196" s="52"/>
      <c r="M196" s="52"/>
      <c r="N196" s="1541"/>
    </row>
    <row r="197" spans="1:14" ht="15.75" customHeight="1">
      <c r="A197" s="1037"/>
      <c r="B197" s="52"/>
      <c r="C197" s="52"/>
      <c r="D197" s="52"/>
      <c r="E197" s="52"/>
      <c r="F197" s="52"/>
      <c r="G197" s="52"/>
      <c r="H197" s="52"/>
      <c r="I197" s="167"/>
      <c r="J197" s="167"/>
      <c r="K197" s="167"/>
      <c r="L197" s="167"/>
      <c r="M197" s="167"/>
      <c r="N197" s="1529"/>
    </row>
    <row r="198" spans="1:14" ht="15.75" customHeight="1">
      <c r="A198" s="1536" t="s">
        <v>79</v>
      </c>
      <c r="B198" s="167"/>
      <c r="C198" s="167"/>
      <c r="D198" s="167"/>
      <c r="E198" s="167"/>
      <c r="F198" s="167"/>
      <c r="G198" s="167"/>
      <c r="H198" s="167"/>
      <c r="I198" s="1528" t="s">
        <v>80</v>
      </c>
      <c r="J198" s="1527"/>
      <c r="K198" s="167"/>
      <c r="L198" s="167"/>
      <c r="M198" s="167"/>
      <c r="N198" s="1529"/>
    </row>
    <row r="199" spans="1:14" ht="15.75" customHeight="1">
      <c r="A199" s="1037"/>
      <c r="B199" s="52"/>
      <c r="C199" s="52"/>
      <c r="D199" s="52"/>
      <c r="E199" s="52"/>
      <c r="F199" s="52"/>
      <c r="G199" s="52"/>
      <c r="H199" s="167"/>
      <c r="I199" s="167"/>
      <c r="J199" s="167"/>
      <c r="K199" s="167"/>
      <c r="L199" s="167"/>
      <c r="M199" s="167"/>
      <c r="N199" s="1529"/>
    </row>
    <row r="200" spans="1:14" ht="15.75" customHeight="1">
      <c r="A200" s="1542" t="e">
        <f>SUM(M175+M168)/M158</f>
        <v>#DIV/0!</v>
      </c>
      <c r="B200" s="52"/>
      <c r="C200" s="167" t="s">
        <v>250</v>
      </c>
      <c r="D200" s="52"/>
      <c r="E200" s="52"/>
      <c r="F200" s="52"/>
      <c r="G200" s="52"/>
      <c r="H200" s="167"/>
      <c r="I200" s="1527"/>
      <c r="J200" s="168" t="e">
        <f>SUM(M175-M176)/M158</f>
        <v>#DIV/0!</v>
      </c>
      <c r="K200" s="167"/>
      <c r="L200" s="167" t="s">
        <v>81</v>
      </c>
      <c r="M200" s="167"/>
      <c r="N200" s="1529"/>
    </row>
    <row r="201" spans="1:14" ht="15.75" customHeight="1">
      <c r="A201" s="1037"/>
      <c r="B201" s="52"/>
      <c r="C201" s="52"/>
      <c r="D201" s="52"/>
      <c r="E201" s="52"/>
      <c r="F201" s="52"/>
      <c r="G201" s="167"/>
      <c r="H201" s="167"/>
      <c r="I201" s="167"/>
      <c r="J201" s="167"/>
      <c r="K201" s="167"/>
      <c r="L201" s="167" t="s">
        <v>76</v>
      </c>
      <c r="M201" s="167"/>
      <c r="N201" s="1529"/>
    </row>
    <row r="202" spans="1:14" ht="15.75" customHeight="1">
      <c r="A202" s="1536" t="s">
        <v>82</v>
      </c>
      <c r="B202" s="167"/>
      <c r="C202" s="1527"/>
      <c r="D202" s="167"/>
      <c r="E202" s="167"/>
      <c r="F202" s="167"/>
      <c r="G202" s="167"/>
      <c r="H202" s="167"/>
      <c r="I202" s="1528" t="s">
        <v>83</v>
      </c>
      <c r="J202" s="167"/>
      <c r="K202" s="167"/>
      <c r="L202" s="167"/>
      <c r="M202" s="167"/>
      <c r="N202" s="1529"/>
    </row>
    <row r="203" spans="1:14" ht="15.75" customHeight="1">
      <c r="A203" s="1037"/>
      <c r="B203" s="52"/>
      <c r="C203" s="52"/>
      <c r="D203" s="52"/>
      <c r="E203" s="167"/>
      <c r="F203" s="167"/>
      <c r="G203" s="167"/>
      <c r="H203" s="167"/>
      <c r="I203" s="167"/>
      <c r="J203" s="167"/>
      <c r="K203" s="167"/>
      <c r="L203" s="167"/>
      <c r="M203" s="167"/>
      <c r="N203" s="1529"/>
    </row>
    <row r="204" spans="1:14" ht="15.75" customHeight="1">
      <c r="A204" s="1543">
        <f>'Företagsfakta '!I16+'Företagsfakta '!J16</f>
        <v>0</v>
      </c>
      <c r="B204" s="167"/>
      <c r="C204" s="167" t="s">
        <v>84</v>
      </c>
      <c r="D204" s="167"/>
      <c r="E204" s="167"/>
      <c r="F204" s="167"/>
      <c r="G204" s="167"/>
      <c r="H204" s="167"/>
      <c r="I204" s="167"/>
      <c r="J204" s="168" t="e">
        <f>SUM(M179-M178)/(A204+A209)</f>
        <v>#DIV/0!</v>
      </c>
      <c r="K204" s="167"/>
      <c r="L204" s="167" t="s">
        <v>85</v>
      </c>
      <c r="M204" s="167"/>
      <c r="N204" s="1529"/>
    </row>
    <row r="205" spans="1:14" ht="15.75" customHeight="1">
      <c r="A205" s="1037"/>
      <c r="B205" s="52"/>
      <c r="C205" s="52"/>
      <c r="D205" s="52"/>
      <c r="E205" s="52"/>
      <c r="F205" s="167"/>
      <c r="G205" s="167"/>
      <c r="H205" s="167"/>
      <c r="I205" s="167"/>
      <c r="J205" s="167"/>
      <c r="K205" s="167"/>
      <c r="L205" s="167" t="s">
        <v>86</v>
      </c>
      <c r="M205" s="167"/>
      <c r="N205" s="1529"/>
    </row>
    <row r="206" spans="1:14" ht="15.75" customHeight="1">
      <c r="A206" s="1534"/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529"/>
    </row>
    <row r="207" spans="1:14" ht="15.75" customHeight="1">
      <c r="A207" s="1536" t="s">
        <v>87</v>
      </c>
      <c r="B207" s="167"/>
      <c r="C207" s="167"/>
      <c r="D207" s="167"/>
      <c r="E207" s="167"/>
      <c r="F207" s="167"/>
      <c r="G207" s="167"/>
      <c r="H207" s="167"/>
      <c r="I207" s="1528" t="s">
        <v>88</v>
      </c>
      <c r="J207" s="167"/>
      <c r="K207" s="167"/>
      <c r="L207" s="167"/>
      <c r="M207" s="167"/>
      <c r="N207" s="1529"/>
    </row>
    <row r="208" spans="1:14" ht="15.75" customHeight="1">
      <c r="A208" s="1534"/>
      <c r="B208" s="167"/>
      <c r="C208" s="167"/>
      <c r="D208" s="167"/>
      <c r="E208" s="167"/>
      <c r="F208" s="167"/>
      <c r="G208" s="167"/>
      <c r="H208" s="167"/>
      <c r="I208" s="1470"/>
      <c r="J208" s="1544" t="e">
        <f>SUM(M179-M178)/A204</f>
        <v>#DIV/0!</v>
      </c>
      <c r="K208" s="1470"/>
      <c r="L208" s="167" t="s">
        <v>85</v>
      </c>
      <c r="M208" s="1470"/>
      <c r="N208" s="1545"/>
    </row>
    <row r="209" spans="1:14" ht="15.75" customHeight="1">
      <c r="A209" s="1546">
        <f>N275</f>
        <v>0</v>
      </c>
      <c r="B209" s="1470"/>
      <c r="C209" s="1470" t="s">
        <v>89</v>
      </c>
      <c r="D209" s="1470"/>
      <c r="E209" s="1470"/>
      <c r="F209" s="1470"/>
      <c r="G209" s="1470"/>
      <c r="H209" s="1470"/>
      <c r="I209" s="1470"/>
      <c r="J209" s="1470"/>
      <c r="K209" s="1470"/>
      <c r="L209" s="1470" t="s">
        <v>90</v>
      </c>
      <c r="M209" s="1470"/>
      <c r="N209" s="1545"/>
    </row>
    <row r="210" spans="1:14" ht="15.75" customHeight="1">
      <c r="A210" s="1530"/>
      <c r="B210" s="1470"/>
      <c r="C210" s="1470"/>
      <c r="D210" s="1470"/>
      <c r="E210" s="1470"/>
      <c r="F210" s="1470"/>
      <c r="G210" s="1470"/>
      <c r="H210" s="1470"/>
      <c r="I210" s="1527"/>
      <c r="J210" s="1527"/>
      <c r="K210" s="1527"/>
      <c r="L210" s="1527"/>
      <c r="M210" s="1527"/>
      <c r="N210" s="1547"/>
    </row>
    <row r="211" spans="1:14" ht="15.75" customHeight="1" thickBot="1">
      <c r="A211" s="1551"/>
      <c r="B211" s="170"/>
      <c r="C211" s="170"/>
      <c r="D211" s="170"/>
      <c r="E211" s="170"/>
      <c r="F211" s="170"/>
      <c r="G211" s="170"/>
      <c r="H211" s="170"/>
      <c r="I211" s="1552"/>
      <c r="J211" s="1552"/>
      <c r="K211" s="1552"/>
      <c r="L211" s="1552"/>
      <c r="M211" s="1552"/>
      <c r="N211" s="1553"/>
    </row>
    <row r="212" spans="1:14" ht="15.75" customHeight="1">
      <c r="A212" s="1550"/>
      <c r="B212" s="1470"/>
      <c r="C212" s="1470"/>
      <c r="D212" s="1470"/>
      <c r="E212" s="1470"/>
      <c r="F212" s="1470"/>
      <c r="G212" s="1470"/>
      <c r="H212" s="1470"/>
      <c r="I212" s="1527"/>
      <c r="J212" s="1527"/>
      <c r="K212" s="1527"/>
      <c r="L212" s="1527"/>
      <c r="M212" s="1527"/>
      <c r="N212" s="1527"/>
    </row>
    <row r="213" spans="1:14" ht="15.75" customHeight="1">
      <c r="A213" s="1470"/>
      <c r="B213" s="1470"/>
      <c r="C213" s="1470"/>
      <c r="D213" s="1470"/>
      <c r="E213" s="1470"/>
      <c r="F213" s="1470"/>
      <c r="G213" s="1470"/>
      <c r="H213" s="1470"/>
      <c r="I213" s="1470"/>
      <c r="J213" s="1470"/>
      <c r="K213" s="1470"/>
      <c r="L213" s="1470"/>
      <c r="M213" s="1470"/>
      <c r="N213" s="1470"/>
    </row>
    <row r="214" spans="1:14" ht="12.75">
      <c r="A214" s="1501"/>
      <c r="B214" s="394"/>
      <c r="C214" s="394"/>
      <c r="D214" s="394"/>
      <c r="E214" s="394"/>
      <c r="F214" s="394"/>
      <c r="G214" s="394"/>
      <c r="H214" s="394"/>
      <c r="I214" s="394"/>
      <c r="J214" s="394"/>
      <c r="K214" s="394"/>
      <c r="L214" s="394"/>
      <c r="M214" s="394"/>
      <c r="N214" s="395"/>
    </row>
    <row r="215" spans="1:14" ht="12.75">
      <c r="A215" s="1501"/>
      <c r="B215" s="394"/>
      <c r="C215" s="394"/>
      <c r="D215" s="394"/>
      <c r="E215" s="394"/>
      <c r="F215" s="394"/>
      <c r="G215" s="394"/>
      <c r="H215" s="394"/>
      <c r="I215" s="394"/>
      <c r="J215" s="394"/>
      <c r="K215" s="394"/>
      <c r="L215" s="394"/>
      <c r="M215" s="394"/>
      <c r="N215" s="395"/>
    </row>
    <row r="216" spans="1:14" ht="12.75" thickBot="1">
      <c r="A216" s="396"/>
      <c r="B216" s="396"/>
      <c r="C216" s="396"/>
      <c r="D216" s="396"/>
      <c r="E216" s="396"/>
      <c r="F216" s="396"/>
      <c r="G216" s="396"/>
      <c r="H216" s="396"/>
      <c r="I216" s="396"/>
      <c r="J216" s="396"/>
      <c r="K216" s="396"/>
      <c r="L216" s="396"/>
      <c r="M216" s="396"/>
      <c r="N216" s="1800" t="s">
        <v>159</v>
      </c>
    </row>
    <row r="217" spans="1:14" ht="28.5" thickBot="1">
      <c r="A217" s="585" t="s">
        <v>152</v>
      </c>
      <c r="B217" s="519"/>
      <c r="C217" s="401"/>
      <c r="D217" s="401"/>
      <c r="E217" s="401"/>
      <c r="F217" s="401"/>
      <c r="G217" s="404"/>
      <c r="H217" s="401" t="s">
        <v>1</v>
      </c>
      <c r="I217" s="401"/>
      <c r="J217" s="403" t="str">
        <f>J5</f>
        <v>År 2012</v>
      </c>
      <c r="K217" s="404"/>
      <c r="L217" s="581" t="str">
        <f>L5</f>
        <v>Bihuset</v>
      </c>
      <c r="M217" s="401"/>
      <c r="N217" s="404"/>
    </row>
    <row r="218" spans="1:14" ht="12.75" thickBot="1">
      <c r="A218" s="396"/>
      <c r="B218" s="396"/>
      <c r="C218" s="396"/>
      <c r="D218" s="396"/>
      <c r="E218" s="396"/>
      <c r="F218" s="396"/>
      <c r="G218" s="396"/>
      <c r="H218" s="393"/>
      <c r="I218" s="396"/>
      <c r="J218" s="396"/>
      <c r="K218" s="396"/>
      <c r="L218" s="396"/>
      <c r="M218" s="396"/>
      <c r="N218" s="396"/>
    </row>
    <row r="219" spans="1:14" ht="13.5" thickBot="1">
      <c r="A219" s="421"/>
      <c r="B219" s="941" t="s">
        <v>126</v>
      </c>
      <c r="C219" s="942"/>
      <c r="D219" s="943">
        <f>Försäljningsplanering!G38</f>
        <v>0</v>
      </c>
      <c r="E219" s="944"/>
      <c r="F219" s="945" t="s">
        <v>136</v>
      </c>
      <c r="G219" s="946"/>
      <c r="H219" s="947"/>
      <c r="I219" s="947"/>
      <c r="J219" s="948"/>
      <c r="K219" s="948"/>
      <c r="L219" s="947"/>
      <c r="M219" s="947"/>
      <c r="N219" s="947" t="s">
        <v>0</v>
      </c>
    </row>
    <row r="220" spans="1:14" ht="13.5" thickBot="1">
      <c r="A220" s="396"/>
      <c r="B220" s="949" t="s">
        <v>127</v>
      </c>
      <c r="C220" s="950"/>
      <c r="D220" s="951">
        <f>Försäljningsplanering!G39</f>
        <v>0</v>
      </c>
      <c r="E220" s="952"/>
      <c r="F220" s="953"/>
      <c r="G220" s="954">
        <f>'Budget år 1'!O212</f>
        <v>0</v>
      </c>
      <c r="H220" s="947"/>
      <c r="I220" s="947"/>
      <c r="J220" s="668" t="s">
        <v>0</v>
      </c>
      <c r="K220" s="955"/>
      <c r="L220" s="947"/>
      <c r="M220" s="947"/>
      <c r="N220" s="947"/>
    </row>
    <row r="221" spans="1:14" ht="16.5" thickBot="1">
      <c r="A221" s="396"/>
      <c r="B221" s="956" t="s">
        <v>128</v>
      </c>
      <c r="C221" s="957"/>
      <c r="D221" s="958">
        <f>Försäljningsplanering!G40</f>
        <v>100</v>
      </c>
      <c r="E221" s="959" t="s">
        <v>0</v>
      </c>
      <c r="F221" s="960"/>
      <c r="G221" s="961"/>
      <c r="H221" s="947"/>
      <c r="I221" s="947"/>
      <c r="J221" s="802"/>
      <c r="K221" s="955"/>
      <c r="L221" s="947"/>
      <c r="M221" s="947"/>
      <c r="N221" s="947"/>
    </row>
    <row r="222" spans="1:14" ht="16.5" thickBot="1">
      <c r="A222" s="396"/>
      <c r="B222" s="962"/>
      <c r="C222" s="691"/>
      <c r="D222" s="958">
        <f>SUM(D219:D221)</f>
        <v>100</v>
      </c>
      <c r="E222" s="963" t="s">
        <v>65</v>
      </c>
      <c r="F222" s="964"/>
      <c r="G222" s="965"/>
      <c r="H222" s="947"/>
      <c r="I222" s="947"/>
      <c r="J222" s="966"/>
      <c r="K222" s="955"/>
      <c r="L222" s="967"/>
      <c r="M222" s="947"/>
      <c r="N222" s="947"/>
    </row>
    <row r="223" spans="1:14" ht="13.5" thickBot="1">
      <c r="A223" s="393"/>
      <c r="B223" s="947"/>
      <c r="C223" s="947"/>
      <c r="D223" s="947"/>
      <c r="E223" s="947"/>
      <c r="F223" s="947"/>
      <c r="G223" s="947"/>
      <c r="H223" s="947"/>
      <c r="I223" s="947"/>
      <c r="J223" s="947"/>
      <c r="K223" s="947"/>
      <c r="L223" s="947"/>
      <c r="M223" s="947"/>
      <c r="N223" s="968"/>
    </row>
    <row r="224" spans="1:14" ht="12.75" thickBot="1">
      <c r="A224" s="520"/>
      <c r="B224" s="697" t="s">
        <v>47</v>
      </c>
      <c r="C224" s="697" t="s">
        <v>48</v>
      </c>
      <c r="D224" s="697" t="s">
        <v>49</v>
      </c>
      <c r="E224" s="697" t="s">
        <v>50</v>
      </c>
      <c r="F224" s="697" t="s">
        <v>51</v>
      </c>
      <c r="G224" s="697" t="s">
        <v>52</v>
      </c>
      <c r="H224" s="697" t="s">
        <v>53</v>
      </c>
      <c r="I224" s="697" t="s">
        <v>54</v>
      </c>
      <c r="J224" s="697" t="s">
        <v>55</v>
      </c>
      <c r="K224" s="697" t="s">
        <v>56</v>
      </c>
      <c r="L224" s="697" t="s">
        <v>57</v>
      </c>
      <c r="M224" s="697" t="s">
        <v>58</v>
      </c>
      <c r="N224" s="954" t="s">
        <v>230</v>
      </c>
    </row>
    <row r="225" spans="1:14" ht="12.75" thickBot="1">
      <c r="A225" s="521" t="s">
        <v>32</v>
      </c>
      <c r="B225" s="969">
        <f aca="true" t="shared" si="34" ref="B225:N225">B21+B12</f>
        <v>0</v>
      </c>
      <c r="C225" s="689">
        <f t="shared" si="34"/>
        <v>0</v>
      </c>
      <c r="D225" s="689">
        <f t="shared" si="34"/>
        <v>0</v>
      </c>
      <c r="E225" s="689">
        <f t="shared" si="34"/>
        <v>0</v>
      </c>
      <c r="F225" s="689">
        <f t="shared" si="34"/>
        <v>0</v>
      </c>
      <c r="G225" s="689">
        <f t="shared" si="34"/>
        <v>0</v>
      </c>
      <c r="H225" s="689">
        <f t="shared" si="34"/>
        <v>0</v>
      </c>
      <c r="I225" s="689">
        <f t="shared" si="34"/>
        <v>0</v>
      </c>
      <c r="J225" s="689">
        <f t="shared" si="34"/>
        <v>0</v>
      </c>
      <c r="K225" s="689">
        <f t="shared" si="34"/>
        <v>0</v>
      </c>
      <c r="L225" s="689">
        <f t="shared" si="34"/>
        <v>0</v>
      </c>
      <c r="M225" s="689">
        <f t="shared" si="34"/>
        <v>0</v>
      </c>
      <c r="N225" s="970">
        <f t="shared" si="34"/>
        <v>0</v>
      </c>
    </row>
    <row r="226" spans="1:14" ht="12">
      <c r="A226" s="522" t="s">
        <v>180</v>
      </c>
      <c r="B226" s="971">
        <f>SUM(B225)*D219/100+G220*D219/100</f>
        <v>0</v>
      </c>
      <c r="C226" s="705">
        <f>SUM(C225)*D219/100+B225*D220/100+G220*D220/100</f>
        <v>0</v>
      </c>
      <c r="D226" s="705">
        <f>SUM(D225)*$D219/100+C225*$D220/100+B225*$D221/100+G220*D221/100</f>
        <v>0</v>
      </c>
      <c r="E226" s="705">
        <f aca="true" t="shared" si="35" ref="E226:M226">SUM(E225)*$D219/100+D225*$D220/100+C225*$D221/100</f>
        <v>0</v>
      </c>
      <c r="F226" s="705">
        <f t="shared" si="35"/>
        <v>0</v>
      </c>
      <c r="G226" s="705">
        <f t="shared" si="35"/>
        <v>0</v>
      </c>
      <c r="H226" s="705">
        <f t="shared" si="35"/>
        <v>0</v>
      </c>
      <c r="I226" s="705">
        <f t="shared" si="35"/>
        <v>0</v>
      </c>
      <c r="J226" s="705">
        <f t="shared" si="35"/>
        <v>0</v>
      </c>
      <c r="K226" s="705">
        <f t="shared" si="35"/>
        <v>0</v>
      </c>
      <c r="L226" s="705">
        <f t="shared" si="35"/>
        <v>0</v>
      </c>
      <c r="M226" s="705">
        <f t="shared" si="35"/>
        <v>0</v>
      </c>
      <c r="N226" s="972">
        <f>SUM(L225)*D221/100+M225*D220/100+M225*D221/100</f>
        <v>0</v>
      </c>
    </row>
    <row r="227" spans="1:14" ht="12.75" thickBot="1">
      <c r="A227" s="523" t="s">
        <v>134</v>
      </c>
      <c r="B227" s="973"/>
      <c r="C227" s="693"/>
      <c r="D227" s="693"/>
      <c r="E227" s="693"/>
      <c r="F227" s="693"/>
      <c r="G227" s="693"/>
      <c r="H227" s="693"/>
      <c r="I227" s="693"/>
      <c r="J227" s="693"/>
      <c r="K227" s="693"/>
      <c r="L227" s="693"/>
      <c r="M227" s="693"/>
      <c r="N227" s="537"/>
    </row>
    <row r="228" spans="1:14" ht="13.5" thickBot="1">
      <c r="A228" s="460"/>
      <c r="B228" s="955"/>
      <c r="C228" s="955"/>
      <c r="D228" s="955"/>
      <c r="E228" s="955"/>
      <c r="F228" s="955"/>
      <c r="G228" s="955"/>
      <c r="H228" s="955"/>
      <c r="I228" s="955"/>
      <c r="J228" s="955"/>
      <c r="K228" s="955"/>
      <c r="L228" s="955"/>
      <c r="M228" s="955"/>
      <c r="N228" s="955"/>
    </row>
    <row r="229" spans="1:14" ht="28.5" thickBot="1">
      <c r="A229" s="432" t="s">
        <v>146</v>
      </c>
      <c r="B229" s="974"/>
      <c r="C229" s="974"/>
      <c r="D229" s="974"/>
      <c r="E229" s="974"/>
      <c r="F229" s="974"/>
      <c r="G229" s="480"/>
      <c r="H229" s="974" t="s">
        <v>1</v>
      </c>
      <c r="I229" s="974"/>
      <c r="J229" s="1021" t="str">
        <f>J5</f>
        <v>År 2012</v>
      </c>
      <c r="K229" s="480"/>
      <c r="L229" s="1794" t="str">
        <f>L5</f>
        <v>Bihuset</v>
      </c>
      <c r="M229" s="975"/>
      <c r="N229" s="526" t="str">
        <f>N14</f>
        <v> </v>
      </c>
    </row>
    <row r="230" spans="1:14" ht="13.5" thickBot="1">
      <c r="A230" s="460"/>
      <c r="B230" s="955"/>
      <c r="C230" s="955"/>
      <c r="D230" s="955"/>
      <c r="E230" s="976"/>
      <c r="F230" s="976"/>
      <c r="G230" s="955"/>
      <c r="H230" s="977"/>
      <c r="I230" s="955"/>
      <c r="J230" s="955"/>
      <c r="K230" s="955"/>
      <c r="L230" s="955"/>
      <c r="M230" s="955"/>
      <c r="N230" s="955"/>
    </row>
    <row r="231" spans="1:14" ht="13.5" thickBot="1">
      <c r="A231" s="421"/>
      <c r="B231" s="941" t="s">
        <v>126</v>
      </c>
      <c r="C231" s="942"/>
      <c r="D231" s="943">
        <f>Inköp!N45</f>
        <v>0</v>
      </c>
      <c r="E231" s="978"/>
      <c r="F231" s="979" t="s">
        <v>136</v>
      </c>
      <c r="G231" s="980"/>
      <c r="H231" s="947"/>
      <c r="I231" s="947"/>
      <c r="J231" s="947"/>
      <c r="K231" s="947"/>
      <c r="L231" s="947"/>
      <c r="M231" s="947"/>
      <c r="N231" s="947"/>
    </row>
    <row r="232" spans="1:14" ht="16.5" thickBot="1">
      <c r="A232" s="421" t="s">
        <v>0</v>
      </c>
      <c r="B232" s="949" t="s">
        <v>127</v>
      </c>
      <c r="C232" s="950"/>
      <c r="D232" s="951">
        <f>Inköp!N46</f>
        <v>0</v>
      </c>
      <c r="E232" s="981"/>
      <c r="F232" s="953"/>
      <c r="G232" s="954">
        <f>'Budget år 1'!O224</f>
        <v>0</v>
      </c>
      <c r="H232" s="947"/>
      <c r="I232" s="947"/>
      <c r="J232" s="947"/>
      <c r="K232" s="947"/>
      <c r="L232" s="947"/>
      <c r="M232" s="947"/>
      <c r="N232" s="982"/>
    </row>
    <row r="233" spans="1:14" ht="16.5" thickBot="1">
      <c r="A233" s="527" t="s">
        <v>0</v>
      </c>
      <c r="B233" s="956" t="s">
        <v>128</v>
      </c>
      <c r="C233" s="957"/>
      <c r="D233" s="958">
        <f>Inköp!N47</f>
        <v>100</v>
      </c>
      <c r="E233" s="965"/>
      <c r="F233" s="960"/>
      <c r="G233" s="961"/>
      <c r="H233" s="947"/>
      <c r="I233" s="967"/>
      <c r="J233" s="802"/>
      <c r="K233" s="802"/>
      <c r="L233" s="947"/>
      <c r="M233" s="947"/>
      <c r="N233" s="982"/>
    </row>
    <row r="234" spans="1:14" ht="16.5" thickBot="1">
      <c r="A234" s="527"/>
      <c r="B234" s="962"/>
      <c r="C234" s="690"/>
      <c r="D234" s="983">
        <f>SUM(D231:D233)</f>
        <v>100</v>
      </c>
      <c r="E234" s="984" t="s">
        <v>65</v>
      </c>
      <c r="F234" s="964"/>
      <c r="G234" s="965"/>
      <c r="H234" s="947"/>
      <c r="I234" s="947"/>
      <c r="J234" s="985"/>
      <c r="K234" s="802"/>
      <c r="L234" s="982"/>
      <c r="M234" s="982"/>
      <c r="N234" s="982"/>
    </row>
    <row r="235" spans="1:14" ht="16.5" thickBot="1">
      <c r="A235" s="529"/>
      <c r="B235" s="986"/>
      <c r="C235" s="986"/>
      <c r="D235" s="986"/>
      <c r="E235" s="986"/>
      <c r="F235" s="986"/>
      <c r="G235" s="986"/>
      <c r="H235" s="986"/>
      <c r="I235" s="986"/>
      <c r="J235" s="986"/>
      <c r="K235" s="986"/>
      <c r="L235" s="986"/>
      <c r="M235" s="986"/>
      <c r="N235" s="986"/>
    </row>
    <row r="236" spans="1:14" ht="12">
      <c r="A236" s="520"/>
      <c r="B236" s="987" t="s">
        <v>47</v>
      </c>
      <c r="C236" s="987" t="s">
        <v>48</v>
      </c>
      <c r="D236" s="987" t="s">
        <v>49</v>
      </c>
      <c r="E236" s="987" t="s">
        <v>50</v>
      </c>
      <c r="F236" s="987" t="s">
        <v>51</v>
      </c>
      <c r="G236" s="987" t="s">
        <v>52</v>
      </c>
      <c r="H236" s="987" t="s">
        <v>53</v>
      </c>
      <c r="I236" s="987" t="s">
        <v>54</v>
      </c>
      <c r="J236" s="987" t="s">
        <v>55</v>
      </c>
      <c r="K236" s="987" t="s">
        <v>56</v>
      </c>
      <c r="L236" s="987" t="s">
        <v>57</v>
      </c>
      <c r="M236" s="987" t="s">
        <v>58</v>
      </c>
      <c r="N236" s="988" t="s">
        <v>230</v>
      </c>
    </row>
    <row r="237" spans="1:14" ht="12.75" thickBot="1">
      <c r="A237" s="530" t="s">
        <v>181</v>
      </c>
      <c r="B237" s="690">
        <f aca="true" t="shared" si="36" ref="B237:M237">B44+B34</f>
        <v>0</v>
      </c>
      <c r="C237" s="690">
        <f t="shared" si="36"/>
        <v>0</v>
      </c>
      <c r="D237" s="690">
        <f t="shared" si="36"/>
        <v>0</v>
      </c>
      <c r="E237" s="690">
        <f t="shared" si="36"/>
        <v>0</v>
      </c>
      <c r="F237" s="690">
        <f t="shared" si="36"/>
        <v>0</v>
      </c>
      <c r="G237" s="690">
        <f t="shared" si="36"/>
        <v>0</v>
      </c>
      <c r="H237" s="690">
        <f t="shared" si="36"/>
        <v>0</v>
      </c>
      <c r="I237" s="690">
        <f t="shared" si="36"/>
        <v>0</v>
      </c>
      <c r="J237" s="690">
        <f t="shared" si="36"/>
        <v>0</v>
      </c>
      <c r="K237" s="690">
        <f t="shared" si="36"/>
        <v>0</v>
      </c>
      <c r="L237" s="690">
        <f t="shared" si="36"/>
        <v>0</v>
      </c>
      <c r="M237" s="690">
        <f t="shared" si="36"/>
        <v>0</v>
      </c>
      <c r="N237" s="989"/>
    </row>
    <row r="238" spans="1:14" ht="12">
      <c r="A238" s="450" t="s">
        <v>182</v>
      </c>
      <c r="B238" s="543">
        <f>SUM(B237)*D231/100+G232*D231/100</f>
        <v>0</v>
      </c>
      <c r="C238" s="543">
        <f>SUM(C237)*D231/100+B237*D232/100+G232*D232/100</f>
        <v>0</v>
      </c>
      <c r="D238" s="543">
        <f>SUM(D237)*$D231/100+C237*$D232/100+B237*$D233/100+G232*D233/100</f>
        <v>0</v>
      </c>
      <c r="E238" s="543">
        <f>SUM(E237)*$D231/100+D237*$D232/100+C237*$D233/100</f>
        <v>0</v>
      </c>
      <c r="F238" s="543">
        <f aca="true" t="shared" si="37" ref="F238:M238">SUM(F237)*$D231/100+E237*$D232/100+D237*$D233/100</f>
        <v>0</v>
      </c>
      <c r="G238" s="543">
        <f t="shared" si="37"/>
        <v>0</v>
      </c>
      <c r="H238" s="543">
        <f t="shared" si="37"/>
        <v>0</v>
      </c>
      <c r="I238" s="543">
        <f t="shared" si="37"/>
        <v>0</v>
      </c>
      <c r="J238" s="543">
        <f t="shared" si="37"/>
        <v>0</v>
      </c>
      <c r="K238" s="543">
        <f t="shared" si="37"/>
        <v>0</v>
      </c>
      <c r="L238" s="543">
        <f t="shared" si="37"/>
        <v>0</v>
      </c>
      <c r="M238" s="543">
        <f t="shared" si="37"/>
        <v>0</v>
      </c>
      <c r="N238" s="990">
        <f>SUM(L237)*D233/100+M237*D232/100+M237*D233/100</f>
        <v>0</v>
      </c>
    </row>
    <row r="239" spans="1:14" ht="12.75" thickBot="1">
      <c r="A239" s="531" t="s">
        <v>134</v>
      </c>
      <c r="B239" s="694"/>
      <c r="C239" s="694"/>
      <c r="D239" s="694"/>
      <c r="E239" s="694"/>
      <c r="F239" s="694"/>
      <c r="G239" s="694"/>
      <c r="H239" s="694"/>
      <c r="I239" s="694"/>
      <c r="J239" s="694"/>
      <c r="K239" s="694"/>
      <c r="L239" s="694"/>
      <c r="M239" s="694"/>
      <c r="N239" s="991"/>
    </row>
    <row r="240" spans="1:14" ht="12.75">
      <c r="A240" s="462"/>
      <c r="B240" s="977"/>
      <c r="C240" s="977"/>
      <c r="D240" s="977"/>
      <c r="E240" s="977"/>
      <c r="F240" s="977"/>
      <c r="G240" s="977"/>
      <c r="H240" s="977"/>
      <c r="I240" s="977"/>
      <c r="J240" s="977"/>
      <c r="K240" s="977"/>
      <c r="L240" s="977"/>
      <c r="M240" s="977"/>
      <c r="N240" s="992"/>
    </row>
    <row r="241" spans="1:14" ht="18.75">
      <c r="A241" s="532" t="s">
        <v>0</v>
      </c>
      <c r="B241" s="993"/>
      <c r="C241" s="994" t="s">
        <v>0</v>
      </c>
      <c r="D241" s="995"/>
      <c r="E241" s="996"/>
      <c r="F241" s="996"/>
      <c r="G241" s="997"/>
      <c r="H241" s="998"/>
      <c r="I241" s="998"/>
      <c r="J241" s="998"/>
      <c r="K241" s="998"/>
      <c r="L241" s="998"/>
      <c r="M241" s="998"/>
      <c r="N241" s="999" t="s">
        <v>0</v>
      </c>
    </row>
    <row r="242" spans="1:14" ht="12.75" thickBot="1">
      <c r="A242" s="396"/>
      <c r="B242" s="947"/>
      <c r="C242" s="947"/>
      <c r="D242" s="947"/>
      <c r="E242" s="947"/>
      <c r="F242" s="947"/>
      <c r="G242" s="947"/>
      <c r="H242" s="947"/>
      <c r="I242" s="947"/>
      <c r="J242" s="947"/>
      <c r="K242" s="947"/>
      <c r="L242" s="947"/>
      <c r="M242" s="947"/>
      <c r="N242" s="999" t="s">
        <v>160</v>
      </c>
    </row>
    <row r="243" spans="1:14" ht="28.5" thickBot="1">
      <c r="A243" s="585" t="s">
        <v>149</v>
      </c>
      <c r="B243" s="974"/>
      <c r="C243" s="974"/>
      <c r="D243" s="974"/>
      <c r="E243" s="974"/>
      <c r="F243" s="974"/>
      <c r="G243" s="974"/>
      <c r="H243" s="1000" t="s">
        <v>1</v>
      </c>
      <c r="I243" s="974"/>
      <c r="J243" s="1021" t="str">
        <f>J5</f>
        <v>År 2012</v>
      </c>
      <c r="K243" s="480"/>
      <c r="L243" s="1795" t="str">
        <f>L5</f>
        <v>Bihuset</v>
      </c>
      <c r="M243" s="974"/>
      <c r="N243" s="480"/>
    </row>
    <row r="244" spans="1:14" ht="12.75" thickBot="1">
      <c r="A244" s="192"/>
      <c r="B244" s="802"/>
      <c r="C244" s="802"/>
      <c r="D244" s="802"/>
      <c r="E244" s="802"/>
      <c r="F244" s="802"/>
      <c r="G244" s="802"/>
      <c r="H244" s="802"/>
      <c r="I244" s="802"/>
      <c r="J244" s="802"/>
      <c r="K244" s="802"/>
      <c r="L244" s="802"/>
      <c r="M244" s="802"/>
      <c r="N244" s="961"/>
    </row>
    <row r="245" spans="1:14" ht="12.75" thickBot="1">
      <c r="A245" s="533" t="s">
        <v>136</v>
      </c>
      <c r="B245" s="696" t="s">
        <v>47</v>
      </c>
      <c r="C245" s="697" t="s">
        <v>48</v>
      </c>
      <c r="D245" s="697" t="s">
        <v>49</v>
      </c>
      <c r="E245" s="697" t="s">
        <v>50</v>
      </c>
      <c r="F245" s="697" t="s">
        <v>51</v>
      </c>
      <c r="G245" s="697" t="s">
        <v>52</v>
      </c>
      <c r="H245" s="697" t="s">
        <v>53</v>
      </c>
      <c r="I245" s="697" t="s">
        <v>54</v>
      </c>
      <c r="J245" s="697" t="s">
        <v>55</v>
      </c>
      <c r="K245" s="697" t="s">
        <v>56</v>
      </c>
      <c r="L245" s="697" t="s">
        <v>57</v>
      </c>
      <c r="M245" s="697" t="s">
        <v>58</v>
      </c>
      <c r="N245" s="954" t="s">
        <v>231</v>
      </c>
    </row>
    <row r="246" spans="1:14" ht="12">
      <c r="A246" s="533" t="s">
        <v>236</v>
      </c>
      <c r="B246" s="656">
        <f>'Budget år 1'!O237</f>
        <v>0</v>
      </c>
      <c r="C246" s="656"/>
      <c r="D246" s="656"/>
      <c r="E246" s="656"/>
      <c r="F246" s="656"/>
      <c r="G246" s="656"/>
      <c r="H246" s="656"/>
      <c r="I246" s="656"/>
      <c r="J246" s="656"/>
      <c r="K246" s="656"/>
      <c r="L246" s="656"/>
      <c r="M246" s="656"/>
      <c r="N246" s="514"/>
    </row>
    <row r="247" spans="1:14" ht="12.75" thickBot="1">
      <c r="A247" s="534" t="s">
        <v>0</v>
      </c>
      <c r="B247" s="687" t="s">
        <v>0</v>
      </c>
      <c r="C247" s="687"/>
      <c r="D247" s="687"/>
      <c r="E247" s="687"/>
      <c r="F247" s="687"/>
      <c r="G247" s="687"/>
      <c r="H247" s="687"/>
      <c r="I247" s="687"/>
      <c r="J247" s="687"/>
      <c r="K247" s="687"/>
      <c r="L247" s="687"/>
      <c r="M247" s="687"/>
      <c r="N247" s="515"/>
    </row>
    <row r="248" spans="1:14" ht="12">
      <c r="A248" s="535" t="s">
        <v>183</v>
      </c>
      <c r="B248" s="543">
        <f aca="true" t="shared" si="38" ref="B248:N248">B70</f>
        <v>0</v>
      </c>
      <c r="C248" s="543">
        <f t="shared" si="38"/>
        <v>0</v>
      </c>
      <c r="D248" s="543">
        <f t="shared" si="38"/>
        <v>0</v>
      </c>
      <c r="E248" s="543">
        <f t="shared" si="38"/>
        <v>0</v>
      </c>
      <c r="F248" s="543">
        <f t="shared" si="38"/>
        <v>0</v>
      </c>
      <c r="G248" s="543">
        <f t="shared" si="38"/>
        <v>0</v>
      </c>
      <c r="H248" s="543">
        <f t="shared" si="38"/>
        <v>0</v>
      </c>
      <c r="I248" s="543">
        <f t="shared" si="38"/>
        <v>0</v>
      </c>
      <c r="J248" s="543">
        <f t="shared" si="38"/>
        <v>0</v>
      </c>
      <c r="K248" s="543">
        <f t="shared" si="38"/>
        <v>0</v>
      </c>
      <c r="L248" s="543">
        <f t="shared" si="38"/>
        <v>0</v>
      </c>
      <c r="M248" s="543">
        <f t="shared" si="38"/>
        <v>0</v>
      </c>
      <c r="N248" s="494">
        <f t="shared" si="38"/>
        <v>0</v>
      </c>
    </row>
    <row r="249" spans="1:14" ht="12">
      <c r="A249" s="535" t="s">
        <v>184</v>
      </c>
      <c r="B249" s="543">
        <f aca="true" t="shared" si="39" ref="B249:N249">B95</f>
        <v>0</v>
      </c>
      <c r="C249" s="543">
        <f t="shared" si="39"/>
        <v>0</v>
      </c>
      <c r="D249" s="543">
        <f t="shared" si="39"/>
        <v>0</v>
      </c>
      <c r="E249" s="543">
        <f t="shared" si="39"/>
        <v>0</v>
      </c>
      <c r="F249" s="543">
        <f t="shared" si="39"/>
        <v>0</v>
      </c>
      <c r="G249" s="543">
        <f t="shared" si="39"/>
        <v>0</v>
      </c>
      <c r="H249" s="543">
        <f t="shared" si="39"/>
        <v>0</v>
      </c>
      <c r="I249" s="543">
        <f t="shared" si="39"/>
        <v>0</v>
      </c>
      <c r="J249" s="543">
        <f t="shared" si="39"/>
        <v>0</v>
      </c>
      <c r="K249" s="543">
        <f t="shared" si="39"/>
        <v>0</v>
      </c>
      <c r="L249" s="543">
        <f t="shared" si="39"/>
        <v>0</v>
      </c>
      <c r="M249" s="543">
        <f t="shared" si="39"/>
        <v>0</v>
      </c>
      <c r="N249" s="494">
        <f t="shared" si="39"/>
        <v>0</v>
      </c>
    </row>
    <row r="250" spans="1:14" ht="12">
      <c r="A250" s="535" t="s">
        <v>98</v>
      </c>
      <c r="B250" s="543">
        <f>B246</f>
        <v>0</v>
      </c>
      <c r="C250" s="543">
        <f aca="true" t="shared" si="40" ref="C250:N250">B96</f>
        <v>0</v>
      </c>
      <c r="D250" s="543">
        <f t="shared" si="40"/>
        <v>0</v>
      </c>
      <c r="E250" s="543">
        <f t="shared" si="40"/>
        <v>0</v>
      </c>
      <c r="F250" s="543">
        <f t="shared" si="40"/>
        <v>0</v>
      </c>
      <c r="G250" s="543">
        <f t="shared" si="40"/>
        <v>0</v>
      </c>
      <c r="H250" s="543">
        <f t="shared" si="40"/>
        <v>0</v>
      </c>
      <c r="I250" s="543">
        <f t="shared" si="40"/>
        <v>0</v>
      </c>
      <c r="J250" s="543">
        <f t="shared" si="40"/>
        <v>0</v>
      </c>
      <c r="K250" s="543">
        <f t="shared" si="40"/>
        <v>0</v>
      </c>
      <c r="L250" s="543">
        <f t="shared" si="40"/>
        <v>0</v>
      </c>
      <c r="M250" s="543">
        <f t="shared" si="40"/>
        <v>0</v>
      </c>
      <c r="N250" s="494">
        <f t="shared" si="40"/>
        <v>0</v>
      </c>
    </row>
    <row r="251" spans="1:14" ht="12.75" thickBot="1">
      <c r="A251" s="536" t="s">
        <v>0</v>
      </c>
      <c r="B251" s="694"/>
      <c r="C251" s="694"/>
      <c r="D251" s="694"/>
      <c r="E251" s="694"/>
      <c r="F251" s="694"/>
      <c r="G251" s="694"/>
      <c r="H251" s="694"/>
      <c r="I251" s="694"/>
      <c r="J251" s="694"/>
      <c r="K251" s="694"/>
      <c r="L251" s="694"/>
      <c r="M251" s="694"/>
      <c r="N251" s="537"/>
    </row>
    <row r="252" spans="1:14" ht="12">
      <c r="A252" s="535" t="s">
        <v>182</v>
      </c>
      <c r="B252" s="543">
        <f aca="true" t="shared" si="41" ref="B252:N252">SUM(B246:B251)</f>
        <v>0</v>
      </c>
      <c r="C252" s="543">
        <f t="shared" si="41"/>
        <v>0</v>
      </c>
      <c r="D252" s="543">
        <f t="shared" si="41"/>
        <v>0</v>
      </c>
      <c r="E252" s="543">
        <f t="shared" si="41"/>
        <v>0</v>
      </c>
      <c r="F252" s="543">
        <f t="shared" si="41"/>
        <v>0</v>
      </c>
      <c r="G252" s="543">
        <f t="shared" si="41"/>
        <v>0</v>
      </c>
      <c r="H252" s="543">
        <f t="shared" si="41"/>
        <v>0</v>
      </c>
      <c r="I252" s="543">
        <f t="shared" si="41"/>
        <v>0</v>
      </c>
      <c r="J252" s="543">
        <f t="shared" si="41"/>
        <v>0</v>
      </c>
      <c r="K252" s="543">
        <f t="shared" si="41"/>
        <v>0</v>
      </c>
      <c r="L252" s="543">
        <f t="shared" si="41"/>
        <v>0</v>
      </c>
      <c r="M252" s="543">
        <f t="shared" si="41"/>
        <v>0</v>
      </c>
      <c r="N252" s="494">
        <f t="shared" si="41"/>
        <v>0</v>
      </c>
    </row>
    <row r="253" spans="1:14" ht="13.5" thickBot="1">
      <c r="A253" s="239"/>
      <c r="B253" s="668"/>
      <c r="C253" s="668"/>
      <c r="D253" s="668"/>
      <c r="E253" s="668"/>
      <c r="F253" s="668"/>
      <c r="G253" s="668"/>
      <c r="H253" s="668"/>
      <c r="I253" s="668"/>
      <c r="J253" s="668"/>
      <c r="K253" s="668"/>
      <c r="L253" s="668"/>
      <c r="M253" s="668"/>
      <c r="N253" s="1001"/>
    </row>
    <row r="254" spans="1:14" ht="28.5" thickBot="1">
      <c r="A254" s="585" t="s">
        <v>18</v>
      </c>
      <c r="B254" s="810"/>
      <c r="C254" s="974"/>
      <c r="D254" s="974"/>
      <c r="E254" s="974"/>
      <c r="F254" s="974"/>
      <c r="G254" s="946"/>
      <c r="H254" s="1000" t="s">
        <v>1</v>
      </c>
      <c r="I254" s="810"/>
      <c r="J254" s="1021" t="str">
        <f>J5</f>
        <v>År 2012</v>
      </c>
      <c r="K254" s="1002"/>
      <c r="L254" s="1795" t="str">
        <f>L5</f>
        <v>Bihuset</v>
      </c>
      <c r="M254" s="1003"/>
      <c r="N254" s="480" t="str">
        <f>N14</f>
        <v> </v>
      </c>
    </row>
    <row r="255" spans="1:14" ht="13.5" thickBot="1">
      <c r="A255" s="538"/>
      <c r="B255" s="1004"/>
      <c r="C255" s="1004"/>
      <c r="D255" s="1004"/>
      <c r="E255" s="1004"/>
      <c r="F255" s="1004"/>
      <c r="G255" s="1004"/>
      <c r="H255" s="1004"/>
      <c r="I255" s="1004"/>
      <c r="J255" s="1004"/>
      <c r="K255" s="1004"/>
      <c r="L255" s="1004"/>
      <c r="M255" s="1004"/>
      <c r="N255" s="1005"/>
    </row>
    <row r="256" spans="1:14" ht="12.75" thickBot="1">
      <c r="A256" s="539"/>
      <c r="B256" s="1006" t="s">
        <v>47</v>
      </c>
      <c r="C256" s="697" t="s">
        <v>48</v>
      </c>
      <c r="D256" s="1007" t="s">
        <v>49</v>
      </c>
      <c r="E256" s="1007" t="s">
        <v>50</v>
      </c>
      <c r="F256" s="1007" t="s">
        <v>51</v>
      </c>
      <c r="G256" s="1007" t="s">
        <v>52</v>
      </c>
      <c r="H256" s="1007" t="s">
        <v>53</v>
      </c>
      <c r="I256" s="1007" t="s">
        <v>54</v>
      </c>
      <c r="J256" s="1007" t="s">
        <v>55</v>
      </c>
      <c r="K256" s="1007" t="s">
        <v>56</v>
      </c>
      <c r="L256" s="1007" t="s">
        <v>57</v>
      </c>
      <c r="M256" s="1007" t="s">
        <v>58</v>
      </c>
      <c r="N256" s="1008" t="s">
        <v>231</v>
      </c>
    </row>
    <row r="257" spans="1:14" ht="12">
      <c r="A257" s="540" t="s">
        <v>264</v>
      </c>
      <c r="B257" s="1009">
        <f>('Budget år 1'!O250)+('Budget år 1'!O251+'Budget år 1'!O252+'Budget år 1'!O253)</f>
        <v>0</v>
      </c>
      <c r="C257" s="663" t="s">
        <v>0</v>
      </c>
      <c r="D257" s="1009"/>
      <c r="E257" s="1009"/>
      <c r="F257" s="1009"/>
      <c r="G257" s="1009"/>
      <c r="H257" s="1009"/>
      <c r="I257" s="1009"/>
      <c r="J257" s="1009"/>
      <c r="K257" s="1009"/>
      <c r="L257" s="1009"/>
      <c r="M257" s="1009"/>
      <c r="N257" s="1010"/>
    </row>
    <row r="258" spans="1:14" ht="12">
      <c r="A258" s="535" t="s">
        <v>185</v>
      </c>
      <c r="B258" s="663">
        <f>'Företagsfakta '!$J$31</f>
        <v>0</v>
      </c>
      <c r="C258" s="663">
        <f>'Företagsfakta '!$J$31</f>
        <v>0</v>
      </c>
      <c r="D258" s="663">
        <f>'Företagsfakta '!$J$31</f>
        <v>0</v>
      </c>
      <c r="E258" s="663">
        <f>'Företagsfakta '!$J$31</f>
        <v>0</v>
      </c>
      <c r="F258" s="663">
        <f>'Företagsfakta '!$J$31</f>
        <v>0</v>
      </c>
      <c r="G258" s="663">
        <f>'Företagsfakta '!$J$31</f>
        <v>0</v>
      </c>
      <c r="H258" s="663">
        <f>'Företagsfakta '!$J$31</f>
        <v>0</v>
      </c>
      <c r="I258" s="663">
        <f>'Företagsfakta '!$J$31</f>
        <v>0</v>
      </c>
      <c r="J258" s="663">
        <f>'Företagsfakta '!$J$31</f>
        <v>0</v>
      </c>
      <c r="K258" s="663">
        <f>'Företagsfakta '!$J$31</f>
        <v>0</v>
      </c>
      <c r="L258" s="663">
        <f>'Företagsfakta '!$J$31</f>
        <v>0</v>
      </c>
      <c r="M258" s="663">
        <f>'Företagsfakta '!$J$31</f>
        <v>0</v>
      </c>
      <c r="N258" s="494">
        <f>SUM(B258:M258)</f>
        <v>0</v>
      </c>
    </row>
    <row r="259" spans="1:14" ht="12">
      <c r="A259" s="535" t="s">
        <v>186</v>
      </c>
      <c r="B259" s="543">
        <f>('Företagsfakta '!$I$17*'Företagsfakta '!$I28/1200)+('Företagsfakta '!$J$17*'Företagsfakta '!$J28/1200)</f>
        <v>0</v>
      </c>
      <c r="C259" s="543">
        <f>('Företagsfakta '!$I$17*'Företagsfakta '!$I28/1200)+('Företagsfakta '!$J$17*'Företagsfakta '!$J28/1200)</f>
        <v>0</v>
      </c>
      <c r="D259" s="543">
        <f>('Företagsfakta '!$I$17*'Företagsfakta '!$I28/1200)+('Företagsfakta '!$J$17*'Företagsfakta '!$J28/1200)</f>
        <v>0</v>
      </c>
      <c r="E259" s="543">
        <f>('Företagsfakta '!$I$17*'Företagsfakta '!$I28/1200)+('Företagsfakta '!$J$17*'Företagsfakta '!$J28/1200)</f>
        <v>0</v>
      </c>
      <c r="F259" s="543">
        <f>('Företagsfakta '!$I$17*'Företagsfakta '!$I28/1200)+('Företagsfakta '!$J$17*'Företagsfakta '!$J28/1200)</f>
        <v>0</v>
      </c>
      <c r="G259" s="543">
        <f>('Företagsfakta '!$I$17*'Företagsfakta '!$I28/1200)+('Företagsfakta '!$J$17*'Företagsfakta '!$J28/1200)</f>
        <v>0</v>
      </c>
      <c r="H259" s="543">
        <f>('Företagsfakta '!$I$17*'Företagsfakta '!$I28/1200)+('Företagsfakta '!$J$17*'Företagsfakta '!$J28/1200)</f>
        <v>0</v>
      </c>
      <c r="I259" s="543">
        <f>('Företagsfakta '!$I$17*'Företagsfakta '!$I28/1200)+('Företagsfakta '!$J$17*'Företagsfakta '!$J28/1200)</f>
        <v>0</v>
      </c>
      <c r="J259" s="543">
        <f>('Företagsfakta '!$I$17*'Företagsfakta '!$I28/1200)+('Företagsfakta '!$J$17*'Företagsfakta '!$J28/1200)</f>
        <v>0</v>
      </c>
      <c r="K259" s="543">
        <f>('Företagsfakta '!$I$17*'Företagsfakta '!$I28/1200)+('Företagsfakta '!$J$17*'Företagsfakta '!$J28/1200)</f>
        <v>0</v>
      </c>
      <c r="L259" s="543">
        <f>('Företagsfakta '!$I$17*'Företagsfakta '!$I28/1200)+('Företagsfakta '!$J$17*'Företagsfakta '!$J28/1200)</f>
        <v>0</v>
      </c>
      <c r="M259" s="543">
        <f>('Företagsfakta '!$I$17*'Företagsfakta '!$I28/1200)+('Företagsfakta '!$J$17*'Företagsfakta '!$J28/1200)</f>
        <v>0</v>
      </c>
      <c r="N259" s="494">
        <f>SUM(B259:M259)</f>
        <v>0</v>
      </c>
    </row>
    <row r="260" spans="1:14" ht="12.75" thickBot="1">
      <c r="A260" s="536" t="s">
        <v>187</v>
      </c>
      <c r="B260" s="694">
        <f>('Företagsfakta '!$J$19+'Företagsfakta '!$J$20-($N$258/2))*'Företagsfakta '!$J$30/1200</f>
        <v>0</v>
      </c>
      <c r="C260" s="694">
        <f>('Företagsfakta '!$J$19+'Företagsfakta '!$J$20-($N$258/2))*'Företagsfakta '!$J$30/1200</f>
        <v>0</v>
      </c>
      <c r="D260" s="694">
        <f>('Företagsfakta '!$J$19+'Företagsfakta '!$J$20-($N$258/2))*'Företagsfakta '!$J$30/1200</f>
        <v>0</v>
      </c>
      <c r="E260" s="694">
        <f>('Företagsfakta '!$J$19+'Företagsfakta '!$J$20-($N$258/2))*'Företagsfakta '!$J$30/1200</f>
        <v>0</v>
      </c>
      <c r="F260" s="694">
        <f>('Företagsfakta '!$J$19+'Företagsfakta '!$J$20-($N$258/2))*'Företagsfakta '!$J$30/1200</f>
        <v>0</v>
      </c>
      <c r="G260" s="694">
        <f>('Företagsfakta '!$J$19+'Företagsfakta '!$J$20-($N$258/2))*'Företagsfakta '!$J$30/1200</f>
        <v>0</v>
      </c>
      <c r="H260" s="694">
        <f>('Företagsfakta '!$J$19+'Företagsfakta '!$J$20-($N$258/2))*'Företagsfakta '!$J$30/1200</f>
        <v>0</v>
      </c>
      <c r="I260" s="694">
        <f>('Företagsfakta '!$J$19+'Företagsfakta '!$J$20-($N$258/2))*'Företagsfakta '!$J$30/1200</f>
        <v>0</v>
      </c>
      <c r="J260" s="694">
        <f>('Företagsfakta '!$J$19+'Företagsfakta '!$J$20-($N$258/2))*'Företagsfakta '!$J$30/1200</f>
        <v>0</v>
      </c>
      <c r="K260" s="694">
        <f>('Företagsfakta '!$J$19+'Företagsfakta '!$J$20-($N$258/2))*'Företagsfakta '!$J$30/1200</f>
        <v>0</v>
      </c>
      <c r="L260" s="694">
        <f>('Företagsfakta '!$J$19+'Företagsfakta '!$J$20-($N$258/2))*'Företagsfakta '!$J$30/1200</f>
        <v>0</v>
      </c>
      <c r="M260" s="694">
        <f>('Företagsfakta '!$J$19+'Företagsfakta '!$J$20-($N$258/2))*'Företagsfakta '!$J$30/1200</f>
        <v>0</v>
      </c>
      <c r="N260" s="494">
        <f>SUM(B260:M260)</f>
        <v>0</v>
      </c>
    </row>
    <row r="261" spans="1:14" ht="12">
      <c r="A261" s="635" t="s">
        <v>0</v>
      </c>
      <c r="B261" s="1011"/>
      <c r="C261" s="1011"/>
      <c r="D261" s="1011"/>
      <c r="E261" s="1011"/>
      <c r="F261" s="1011"/>
      <c r="G261" s="1011"/>
      <c r="H261" s="1011" t="s">
        <v>0</v>
      </c>
      <c r="I261" s="1011"/>
      <c r="J261" s="1011"/>
      <c r="K261" s="1011"/>
      <c r="L261" s="1011"/>
      <c r="M261" s="1011"/>
      <c r="N261" s="636" t="s">
        <v>0</v>
      </c>
    </row>
    <row r="262" spans="1:14" ht="12">
      <c r="A262" s="634" t="s">
        <v>189</v>
      </c>
      <c r="B262" s="663"/>
      <c r="C262" s="663">
        <f aca="true" t="shared" si="42" ref="C262:N262">B11+B20</f>
        <v>0</v>
      </c>
      <c r="D262" s="663">
        <f t="shared" si="42"/>
        <v>0</v>
      </c>
      <c r="E262" s="663">
        <f t="shared" si="42"/>
        <v>0</v>
      </c>
      <c r="F262" s="663">
        <f t="shared" si="42"/>
        <v>0</v>
      </c>
      <c r="G262" s="663">
        <f t="shared" si="42"/>
        <v>0</v>
      </c>
      <c r="H262" s="663">
        <f t="shared" si="42"/>
        <v>0</v>
      </c>
      <c r="I262" s="663">
        <f t="shared" si="42"/>
        <v>0</v>
      </c>
      <c r="J262" s="663">
        <f t="shared" si="42"/>
        <v>0</v>
      </c>
      <c r="K262" s="663">
        <f>J11+J20</f>
        <v>0</v>
      </c>
      <c r="L262" s="663">
        <f t="shared" si="42"/>
        <v>0</v>
      </c>
      <c r="M262" s="663">
        <f t="shared" si="42"/>
        <v>0</v>
      </c>
      <c r="N262" s="494">
        <f t="shared" si="42"/>
        <v>0</v>
      </c>
    </row>
    <row r="263" spans="1:14" ht="12">
      <c r="A263" s="535" t="s">
        <v>261</v>
      </c>
      <c r="B263" s="663"/>
      <c r="C263" s="543">
        <f aca="true" t="shared" si="43" ref="C263:N263">-B68</f>
        <v>0</v>
      </c>
      <c r="D263" s="543">
        <f t="shared" si="43"/>
        <v>0</v>
      </c>
      <c r="E263" s="543">
        <f t="shared" si="43"/>
        <v>0</v>
      </c>
      <c r="F263" s="543">
        <f t="shared" si="43"/>
        <v>0</v>
      </c>
      <c r="G263" s="543">
        <f t="shared" si="43"/>
        <v>0</v>
      </c>
      <c r="H263" s="543">
        <f t="shared" si="43"/>
        <v>0</v>
      </c>
      <c r="I263" s="543">
        <f t="shared" si="43"/>
        <v>0</v>
      </c>
      <c r="J263" s="543">
        <f t="shared" si="43"/>
        <v>0</v>
      </c>
      <c r="K263" s="543">
        <f t="shared" si="43"/>
        <v>0</v>
      </c>
      <c r="L263" s="543">
        <f t="shared" si="43"/>
        <v>0</v>
      </c>
      <c r="M263" s="543">
        <f t="shared" si="43"/>
        <v>0</v>
      </c>
      <c r="N263" s="494">
        <f t="shared" si="43"/>
        <v>0</v>
      </c>
    </row>
    <row r="264" spans="1:14" ht="12">
      <c r="A264" s="535" t="s">
        <v>258</v>
      </c>
      <c r="B264" s="663"/>
      <c r="C264" s="663">
        <f aca="true" t="shared" si="44" ref="C264:N264">-(B33+B43)</f>
        <v>0</v>
      </c>
      <c r="D264" s="663">
        <f t="shared" si="44"/>
        <v>0</v>
      </c>
      <c r="E264" s="663">
        <f t="shared" si="44"/>
        <v>0</v>
      </c>
      <c r="F264" s="663">
        <f t="shared" si="44"/>
        <v>0</v>
      </c>
      <c r="G264" s="663">
        <f t="shared" si="44"/>
        <v>0</v>
      </c>
      <c r="H264" s="663">
        <f t="shared" si="44"/>
        <v>0</v>
      </c>
      <c r="I264" s="663">
        <f t="shared" si="44"/>
        <v>0</v>
      </c>
      <c r="J264" s="663">
        <f t="shared" si="44"/>
        <v>0</v>
      </c>
      <c r="K264" s="663">
        <f t="shared" si="44"/>
        <v>0</v>
      </c>
      <c r="L264" s="663">
        <f t="shared" si="44"/>
        <v>0</v>
      </c>
      <c r="M264" s="663">
        <f t="shared" si="44"/>
        <v>0</v>
      </c>
      <c r="N264" s="494">
        <f t="shared" si="44"/>
        <v>0</v>
      </c>
    </row>
    <row r="265" spans="1:14" ht="12">
      <c r="A265" s="535" t="s">
        <v>188</v>
      </c>
      <c r="B265" s="663"/>
      <c r="C265" s="663">
        <f aca="true" t="shared" si="45" ref="C265:N265">-B122</f>
        <v>0</v>
      </c>
      <c r="D265" s="663">
        <f t="shared" si="45"/>
        <v>0</v>
      </c>
      <c r="E265" s="663">
        <f t="shared" si="45"/>
        <v>0</v>
      </c>
      <c r="F265" s="663">
        <f t="shared" si="45"/>
        <v>0</v>
      </c>
      <c r="G265" s="663">
        <f t="shared" si="45"/>
        <v>0</v>
      </c>
      <c r="H265" s="663">
        <f t="shared" si="45"/>
        <v>0</v>
      </c>
      <c r="I265" s="663">
        <f t="shared" si="45"/>
        <v>0</v>
      </c>
      <c r="J265" s="663">
        <f t="shared" si="45"/>
        <v>0</v>
      </c>
      <c r="K265" s="663">
        <f t="shared" si="45"/>
        <v>0</v>
      </c>
      <c r="L265" s="663">
        <f t="shared" si="45"/>
        <v>0</v>
      </c>
      <c r="M265" s="663">
        <f t="shared" si="45"/>
        <v>0</v>
      </c>
      <c r="N265" s="546">
        <f t="shared" si="45"/>
        <v>0</v>
      </c>
    </row>
    <row r="266" spans="1:14" ht="12">
      <c r="A266" s="535" t="s">
        <v>190</v>
      </c>
      <c r="B266" s="543">
        <f aca="true" t="shared" si="46" ref="B266:N266">B123</f>
        <v>0</v>
      </c>
      <c r="C266" s="543">
        <f t="shared" si="46"/>
        <v>0</v>
      </c>
      <c r="D266" s="543">
        <f t="shared" si="46"/>
        <v>0</v>
      </c>
      <c r="E266" s="543">
        <f t="shared" si="46"/>
        <v>0</v>
      </c>
      <c r="F266" s="543">
        <f t="shared" si="46"/>
        <v>0</v>
      </c>
      <c r="G266" s="543">
        <f t="shared" si="46"/>
        <v>0</v>
      </c>
      <c r="H266" s="543">
        <f t="shared" si="46"/>
        <v>0</v>
      </c>
      <c r="I266" s="543">
        <f t="shared" si="46"/>
        <v>0</v>
      </c>
      <c r="J266" s="543">
        <f t="shared" si="46"/>
        <v>0</v>
      </c>
      <c r="K266" s="543">
        <f t="shared" si="46"/>
        <v>0</v>
      </c>
      <c r="L266" s="543">
        <f t="shared" si="46"/>
        <v>0</v>
      </c>
      <c r="M266" s="543">
        <f t="shared" si="46"/>
        <v>0</v>
      </c>
      <c r="N266" s="494">
        <f t="shared" si="46"/>
        <v>0</v>
      </c>
    </row>
    <row r="267" spans="1:14" ht="12">
      <c r="A267" s="541" t="s">
        <v>191</v>
      </c>
      <c r="B267" s="1012">
        <f>'Företagsfakta '!$J$26/12</f>
        <v>0</v>
      </c>
      <c r="C267" s="1012">
        <f>'Företagsfakta '!$J$26/12</f>
        <v>0</v>
      </c>
      <c r="D267" s="1012">
        <f>'Företagsfakta '!$J$26/12</f>
        <v>0</v>
      </c>
      <c r="E267" s="1012">
        <f>'Företagsfakta '!$J$26/12</f>
        <v>0</v>
      </c>
      <c r="F267" s="1012">
        <f>'Företagsfakta '!$J$26/12</f>
        <v>0</v>
      </c>
      <c r="G267" s="1012">
        <f>'Företagsfakta '!$J$26/12</f>
        <v>0</v>
      </c>
      <c r="H267" s="1012">
        <f>'Företagsfakta '!$J$26/12</f>
        <v>0</v>
      </c>
      <c r="I267" s="1012">
        <f>'Företagsfakta '!$J$26/12</f>
        <v>0</v>
      </c>
      <c r="J267" s="1012">
        <f>'Företagsfakta '!$J$26/12</f>
        <v>0</v>
      </c>
      <c r="K267" s="1012">
        <f>'Företagsfakta '!$J$26/12</f>
        <v>0</v>
      </c>
      <c r="L267" s="1012">
        <f>'Företagsfakta '!$J$26/12</f>
        <v>0</v>
      </c>
      <c r="M267" s="1012">
        <f>'Företagsfakta '!$J$26/12</f>
        <v>0</v>
      </c>
      <c r="N267" s="491">
        <f>SUM(B267:M267)</f>
        <v>0</v>
      </c>
    </row>
    <row r="268" spans="1:14" ht="12.75" thickBot="1">
      <c r="A268" s="536" t="s">
        <v>192</v>
      </c>
      <c r="B268" s="654">
        <f aca="true" t="shared" si="47" ref="B268:M268">SUM(B257:B266)-B267</f>
        <v>0</v>
      </c>
      <c r="C268" s="654">
        <f t="shared" si="47"/>
        <v>0</v>
      </c>
      <c r="D268" s="654">
        <f t="shared" si="47"/>
        <v>0</v>
      </c>
      <c r="E268" s="654">
        <f t="shared" si="47"/>
        <v>0</v>
      </c>
      <c r="F268" s="654">
        <f t="shared" si="47"/>
        <v>0</v>
      </c>
      <c r="G268" s="654">
        <f t="shared" si="47"/>
        <v>0</v>
      </c>
      <c r="H268" s="654">
        <f t="shared" si="47"/>
        <v>0</v>
      </c>
      <c r="I268" s="654">
        <f t="shared" si="47"/>
        <v>0</v>
      </c>
      <c r="J268" s="654">
        <f t="shared" si="47"/>
        <v>0</v>
      </c>
      <c r="K268" s="654">
        <f t="shared" si="47"/>
        <v>0</v>
      </c>
      <c r="L268" s="654">
        <f t="shared" si="47"/>
        <v>0</v>
      </c>
      <c r="M268" s="654">
        <f t="shared" si="47"/>
        <v>0</v>
      </c>
      <c r="N268" s="416">
        <f>SUM(N257:N266)</f>
        <v>0</v>
      </c>
    </row>
    <row r="269" spans="1:14" ht="12.75">
      <c r="A269" s="421"/>
      <c r="B269" s="948"/>
      <c r="C269" s="948"/>
      <c r="D269" s="948"/>
      <c r="E269" s="948"/>
      <c r="F269" s="948"/>
      <c r="G269" s="948"/>
      <c r="H269" s="948"/>
      <c r="I269" s="948"/>
      <c r="J269" s="948"/>
      <c r="K269" s="948"/>
      <c r="L269" s="948"/>
      <c r="M269" s="948"/>
      <c r="N269" s="977"/>
    </row>
    <row r="270" spans="1:14" ht="19.5" thickBot="1">
      <c r="A270" s="544" t="s">
        <v>0</v>
      </c>
      <c r="B270" s="1013"/>
      <c r="C270" s="1013"/>
      <c r="D270" s="1013"/>
      <c r="E270" s="997" t="s">
        <v>0</v>
      </c>
      <c r="F270" s="1014"/>
      <c r="G270" s="1015"/>
      <c r="H270" s="1016"/>
      <c r="I270" s="1017"/>
      <c r="J270" s="1017"/>
      <c r="K270" s="997"/>
      <c r="L270" s="977"/>
      <c r="M270" s="977"/>
      <c r="N270" s="1801" t="s">
        <v>293</v>
      </c>
    </row>
    <row r="271" spans="1:14" ht="28.5" thickBot="1">
      <c r="A271" s="400" t="s">
        <v>150</v>
      </c>
      <c r="B271" s="974"/>
      <c r="C271" s="974"/>
      <c r="D271" s="974"/>
      <c r="E271" s="974"/>
      <c r="F271" s="974"/>
      <c r="G271" s="480"/>
      <c r="H271" s="1000" t="s">
        <v>1</v>
      </c>
      <c r="I271" s="974"/>
      <c r="J271" s="1021" t="str">
        <f>J5</f>
        <v>År 2012</v>
      </c>
      <c r="K271" s="480"/>
      <c r="L271" s="1795" t="str">
        <f>L5</f>
        <v>Bihuset</v>
      </c>
      <c r="M271" s="974"/>
      <c r="N271" s="480" t="str">
        <f>N14</f>
        <v> </v>
      </c>
    </row>
    <row r="272" spans="1:14" ht="12.75" thickBot="1">
      <c r="A272" s="501" t="s">
        <v>195</v>
      </c>
      <c r="B272" s="696" t="s">
        <v>47</v>
      </c>
      <c r="C272" s="697" t="s">
        <v>48</v>
      </c>
      <c r="D272" s="697" t="s">
        <v>49</v>
      </c>
      <c r="E272" s="697" t="s">
        <v>50</v>
      </c>
      <c r="F272" s="697" t="s">
        <v>51</v>
      </c>
      <c r="G272" s="697" t="s">
        <v>52</v>
      </c>
      <c r="H272" s="697" t="s">
        <v>53</v>
      </c>
      <c r="I272" s="697" t="s">
        <v>54</v>
      </c>
      <c r="J272" s="697" t="s">
        <v>55</v>
      </c>
      <c r="K272" s="697" t="s">
        <v>56</v>
      </c>
      <c r="L272" s="697" t="s">
        <v>57</v>
      </c>
      <c r="M272" s="697" t="s">
        <v>58</v>
      </c>
      <c r="N272" s="954" t="s">
        <v>227</v>
      </c>
    </row>
    <row r="273" spans="1:14" ht="12">
      <c r="A273" s="501" t="s">
        <v>267</v>
      </c>
      <c r="B273" s="1802">
        <f>'Företagsfakta '!J16</f>
        <v>0</v>
      </c>
      <c r="C273" s="1019"/>
      <c r="D273" s="1019"/>
      <c r="E273" s="1019"/>
      <c r="F273" s="1019"/>
      <c r="G273" s="1019"/>
      <c r="H273" s="1019"/>
      <c r="I273" s="1019"/>
      <c r="J273" s="1019"/>
      <c r="K273" s="1019"/>
      <c r="L273" s="1019"/>
      <c r="M273" s="1019"/>
      <c r="N273" s="494">
        <f>SUM(B273:M273)</f>
        <v>0</v>
      </c>
    </row>
    <row r="274" spans="1:14" ht="12">
      <c r="A274" s="501" t="s">
        <v>265</v>
      </c>
      <c r="B274" s="1018">
        <f>'Budget år 1'!O265</f>
        <v>0</v>
      </c>
      <c r="C274" s="1019"/>
      <c r="D274" s="1019"/>
      <c r="E274" s="1019"/>
      <c r="F274" s="1019"/>
      <c r="G274" s="1019"/>
      <c r="H274" s="1019"/>
      <c r="I274" s="1019"/>
      <c r="J274" s="1019"/>
      <c r="K274" s="1019"/>
      <c r="L274" s="1019"/>
      <c r="M274" s="1019"/>
      <c r="N274" s="1020"/>
    </row>
    <row r="275" spans="1:14" ht="12">
      <c r="A275" s="501" t="s">
        <v>255</v>
      </c>
      <c r="B275" s="663">
        <f>'Företagsfakta '!J20+'Företagsfakta '!J17</f>
        <v>0</v>
      </c>
      <c r="C275" s="663" t="s">
        <v>0</v>
      </c>
      <c r="D275" s="663" t="s">
        <v>0</v>
      </c>
      <c r="E275" s="663"/>
      <c r="F275" s="663"/>
      <c r="G275" s="663"/>
      <c r="H275" s="543"/>
      <c r="I275" s="663"/>
      <c r="J275" s="663"/>
      <c r="K275" s="663"/>
      <c r="L275" s="663"/>
      <c r="M275" s="663" t="s">
        <v>0</v>
      </c>
      <c r="N275" s="494">
        <f>B274+B275-N258</f>
        <v>0</v>
      </c>
    </row>
    <row r="276" spans="1:14" ht="12">
      <c r="A276" s="501" t="s">
        <v>196</v>
      </c>
      <c r="B276" s="543">
        <f aca="true" t="shared" si="48" ref="B276:M276">B226</f>
        <v>0</v>
      </c>
      <c r="C276" s="543">
        <f t="shared" si="48"/>
        <v>0</v>
      </c>
      <c r="D276" s="543">
        <f t="shared" si="48"/>
        <v>0</v>
      </c>
      <c r="E276" s="543">
        <f t="shared" si="48"/>
        <v>0</v>
      </c>
      <c r="F276" s="543">
        <f t="shared" si="48"/>
        <v>0</v>
      </c>
      <c r="G276" s="543">
        <f t="shared" si="48"/>
        <v>0</v>
      </c>
      <c r="H276" s="543">
        <f t="shared" si="48"/>
        <v>0</v>
      </c>
      <c r="I276" s="543">
        <f t="shared" si="48"/>
        <v>0</v>
      </c>
      <c r="J276" s="543">
        <f t="shared" si="48"/>
        <v>0</v>
      </c>
      <c r="K276" s="543">
        <f t="shared" si="48"/>
        <v>0</v>
      </c>
      <c r="L276" s="543">
        <f t="shared" si="48"/>
        <v>0</v>
      </c>
      <c r="M276" s="543">
        <f t="shared" si="48"/>
        <v>0</v>
      </c>
      <c r="N276" s="494">
        <f>SUM(B276:M276)</f>
        <v>0</v>
      </c>
    </row>
    <row r="277" spans="1:14" ht="12">
      <c r="A277" s="501" t="s">
        <v>224</v>
      </c>
      <c r="B277" s="543">
        <f aca="true" t="shared" si="49" ref="B277:M277">-B238</f>
        <v>0</v>
      </c>
      <c r="C277" s="543">
        <f t="shared" si="49"/>
        <v>0</v>
      </c>
      <c r="D277" s="543">
        <f t="shared" si="49"/>
        <v>0</v>
      </c>
      <c r="E277" s="543">
        <f t="shared" si="49"/>
        <v>0</v>
      </c>
      <c r="F277" s="543">
        <f t="shared" si="49"/>
        <v>0</v>
      </c>
      <c r="G277" s="543">
        <f t="shared" si="49"/>
        <v>0</v>
      </c>
      <c r="H277" s="543">
        <f t="shared" si="49"/>
        <v>0</v>
      </c>
      <c r="I277" s="543">
        <f t="shared" si="49"/>
        <v>0</v>
      </c>
      <c r="J277" s="543">
        <f t="shared" si="49"/>
        <v>0</v>
      </c>
      <c r="K277" s="543">
        <f t="shared" si="49"/>
        <v>0</v>
      </c>
      <c r="L277" s="543">
        <f t="shared" si="49"/>
        <v>0</v>
      </c>
      <c r="M277" s="543">
        <f t="shared" si="49"/>
        <v>0</v>
      </c>
      <c r="N277" s="494">
        <f>SUM(B277:M277)</f>
        <v>0</v>
      </c>
    </row>
    <row r="278" spans="1:14" ht="12">
      <c r="A278" s="501" t="s">
        <v>197</v>
      </c>
      <c r="B278" s="543">
        <f aca="true" t="shared" si="50" ref="B278:M278">-B252</f>
        <v>0</v>
      </c>
      <c r="C278" s="543">
        <f t="shared" si="50"/>
        <v>0</v>
      </c>
      <c r="D278" s="543">
        <f t="shared" si="50"/>
        <v>0</v>
      </c>
      <c r="E278" s="543">
        <f t="shared" si="50"/>
        <v>0</v>
      </c>
      <c r="F278" s="543">
        <f t="shared" si="50"/>
        <v>0</v>
      </c>
      <c r="G278" s="543">
        <f t="shared" si="50"/>
        <v>0</v>
      </c>
      <c r="H278" s="543">
        <f t="shared" si="50"/>
        <v>0</v>
      </c>
      <c r="I278" s="543">
        <f t="shared" si="50"/>
        <v>0</v>
      </c>
      <c r="J278" s="543">
        <f t="shared" si="50"/>
        <v>0</v>
      </c>
      <c r="K278" s="543">
        <f t="shared" si="50"/>
        <v>0</v>
      </c>
      <c r="L278" s="543">
        <f t="shared" si="50"/>
        <v>0</v>
      </c>
      <c r="M278" s="543">
        <f t="shared" si="50"/>
        <v>0</v>
      </c>
      <c r="N278" s="494">
        <f>SUM(B278:M278)</f>
        <v>0</v>
      </c>
    </row>
    <row r="279" spans="1:14" ht="12">
      <c r="A279" s="500"/>
      <c r="B279" s="715"/>
      <c r="C279" s="715"/>
      <c r="D279" s="715"/>
      <c r="E279" s="715"/>
      <c r="F279" s="715"/>
      <c r="G279" s="715"/>
      <c r="H279" s="715"/>
      <c r="I279" s="715"/>
      <c r="J279" s="715"/>
      <c r="K279" s="715"/>
      <c r="L279" s="715"/>
      <c r="M279" s="715"/>
      <c r="N279" s="545"/>
    </row>
    <row r="280" spans="1:14" ht="12">
      <c r="A280" s="501" t="s">
        <v>198</v>
      </c>
      <c r="B280" s="543">
        <f>SUM(B272:B278)</f>
        <v>0</v>
      </c>
      <c r="C280" s="543">
        <f aca="true" t="shared" si="51" ref="C280:N280">SUM(C272:C278)</f>
        <v>0</v>
      </c>
      <c r="D280" s="543">
        <f t="shared" si="51"/>
        <v>0</v>
      </c>
      <c r="E280" s="543">
        <f t="shared" si="51"/>
        <v>0</v>
      </c>
      <c r="F280" s="543">
        <f t="shared" si="51"/>
        <v>0</v>
      </c>
      <c r="G280" s="543">
        <f t="shared" si="51"/>
        <v>0</v>
      </c>
      <c r="H280" s="543">
        <f t="shared" si="51"/>
        <v>0</v>
      </c>
      <c r="I280" s="543">
        <f t="shared" si="51"/>
        <v>0</v>
      </c>
      <c r="J280" s="543">
        <f t="shared" si="51"/>
        <v>0</v>
      </c>
      <c r="K280" s="543">
        <f t="shared" si="51"/>
        <v>0</v>
      </c>
      <c r="L280" s="543">
        <f t="shared" si="51"/>
        <v>0</v>
      </c>
      <c r="M280" s="543">
        <f t="shared" si="51"/>
        <v>0</v>
      </c>
      <c r="N280" s="543">
        <f t="shared" si="51"/>
        <v>0</v>
      </c>
    </row>
    <row r="281" spans="1:14" ht="12">
      <c r="A281" s="501" t="s">
        <v>225</v>
      </c>
      <c r="B281" s="543">
        <f aca="true" t="shared" si="52" ref="B281:N281">-B268</f>
        <v>0</v>
      </c>
      <c r="C281" s="543">
        <f t="shared" si="52"/>
        <v>0</v>
      </c>
      <c r="D281" s="543">
        <f t="shared" si="52"/>
        <v>0</v>
      </c>
      <c r="E281" s="543">
        <f t="shared" si="52"/>
        <v>0</v>
      </c>
      <c r="F281" s="543">
        <f t="shared" si="52"/>
        <v>0</v>
      </c>
      <c r="G281" s="543">
        <f t="shared" si="52"/>
        <v>0</v>
      </c>
      <c r="H281" s="543">
        <f t="shared" si="52"/>
        <v>0</v>
      </c>
      <c r="I281" s="543">
        <f t="shared" si="52"/>
        <v>0</v>
      </c>
      <c r="J281" s="543">
        <f t="shared" si="52"/>
        <v>0</v>
      </c>
      <c r="K281" s="543">
        <f t="shared" si="52"/>
        <v>0</v>
      </c>
      <c r="L281" s="543">
        <f t="shared" si="52"/>
        <v>0</v>
      </c>
      <c r="M281" s="543">
        <f t="shared" si="52"/>
        <v>0</v>
      </c>
      <c r="N281" s="494">
        <f t="shared" si="52"/>
        <v>0</v>
      </c>
    </row>
    <row r="282" spans="1:14" ht="12">
      <c r="A282" s="500"/>
      <c r="B282" s="715"/>
      <c r="C282" s="715"/>
      <c r="D282" s="715"/>
      <c r="E282" s="715"/>
      <c r="F282" s="715"/>
      <c r="G282" s="715"/>
      <c r="H282" s="715"/>
      <c r="I282" s="715"/>
      <c r="J282" s="715"/>
      <c r="K282" s="715"/>
      <c r="L282" s="715"/>
      <c r="M282" s="715"/>
      <c r="N282" s="545"/>
    </row>
    <row r="283" spans="1:14" ht="12">
      <c r="A283" s="501" t="s">
        <v>199</v>
      </c>
      <c r="B283" s="543">
        <f aca="true" t="shared" si="53" ref="B283:M283">SUM(B280:B281)</f>
        <v>0</v>
      </c>
      <c r="C283" s="543">
        <f t="shared" si="53"/>
        <v>0</v>
      </c>
      <c r="D283" s="543">
        <f t="shared" si="53"/>
        <v>0</v>
      </c>
      <c r="E283" s="543">
        <f t="shared" si="53"/>
        <v>0</v>
      </c>
      <c r="F283" s="543">
        <f t="shared" si="53"/>
        <v>0</v>
      </c>
      <c r="G283" s="543">
        <f t="shared" si="53"/>
        <v>0</v>
      </c>
      <c r="H283" s="543">
        <f t="shared" si="53"/>
        <v>0</v>
      </c>
      <c r="I283" s="543">
        <f t="shared" si="53"/>
        <v>0</v>
      </c>
      <c r="J283" s="543">
        <f t="shared" si="53"/>
        <v>0</v>
      </c>
      <c r="K283" s="543">
        <f t="shared" si="53"/>
        <v>0</v>
      </c>
      <c r="L283" s="543">
        <f t="shared" si="53"/>
        <v>0</v>
      </c>
      <c r="M283" s="543">
        <f t="shared" si="53"/>
        <v>0</v>
      </c>
      <c r="N283" s="546"/>
    </row>
    <row r="284" spans="1:14" ht="12">
      <c r="A284" s="501" t="s">
        <v>200</v>
      </c>
      <c r="B284" s="543">
        <f>'Budget år 1'!O274</f>
        <v>0</v>
      </c>
      <c r="C284" s="543">
        <f>B287</f>
        <v>0</v>
      </c>
      <c r="D284" s="543">
        <f aca="true" t="shared" si="54" ref="D284:N284">C287</f>
        <v>0</v>
      </c>
      <c r="E284" s="543">
        <f t="shared" si="54"/>
        <v>0</v>
      </c>
      <c r="F284" s="543">
        <f t="shared" si="54"/>
        <v>0</v>
      </c>
      <c r="G284" s="543">
        <f t="shared" si="54"/>
        <v>0</v>
      </c>
      <c r="H284" s="543">
        <f t="shared" si="54"/>
        <v>0</v>
      </c>
      <c r="I284" s="543">
        <f t="shared" si="54"/>
        <v>0</v>
      </c>
      <c r="J284" s="543">
        <f t="shared" si="54"/>
        <v>0</v>
      </c>
      <c r="K284" s="543">
        <f t="shared" si="54"/>
        <v>0</v>
      </c>
      <c r="L284" s="543">
        <f>K287</f>
        <v>0</v>
      </c>
      <c r="M284" s="543">
        <f t="shared" si="54"/>
        <v>0</v>
      </c>
      <c r="N284" s="494">
        <f t="shared" si="54"/>
        <v>0</v>
      </c>
    </row>
    <row r="285" spans="1:14" ht="12.75" thickBot="1">
      <c r="A285" s="500"/>
      <c r="B285" s="721"/>
      <c r="C285" s="721"/>
      <c r="D285" s="721"/>
      <c r="E285" s="721"/>
      <c r="F285" s="721"/>
      <c r="G285" s="721"/>
      <c r="H285" s="721"/>
      <c r="I285" s="721"/>
      <c r="J285" s="721"/>
      <c r="K285" s="721"/>
      <c r="L285" s="721"/>
      <c r="M285" s="721"/>
      <c r="N285" s="546"/>
    </row>
    <row r="286" spans="1:14" ht="12.75" thickBot="1">
      <c r="A286" s="501" t="s">
        <v>162</v>
      </c>
      <c r="B286" s="696" t="s">
        <v>47</v>
      </c>
      <c r="C286" s="697" t="s">
        <v>48</v>
      </c>
      <c r="D286" s="697" t="s">
        <v>49</v>
      </c>
      <c r="E286" s="697" t="s">
        <v>50</v>
      </c>
      <c r="F286" s="697" t="s">
        <v>51</v>
      </c>
      <c r="G286" s="697" t="s">
        <v>52</v>
      </c>
      <c r="H286" s="697" t="s">
        <v>53</v>
      </c>
      <c r="I286" s="697" t="s">
        <v>54</v>
      </c>
      <c r="J286" s="697" t="s">
        <v>55</v>
      </c>
      <c r="K286" s="697" t="s">
        <v>56</v>
      </c>
      <c r="L286" s="697" t="s">
        <v>57</v>
      </c>
      <c r="M286" s="697" t="s">
        <v>58</v>
      </c>
      <c r="N286" s="547" t="s">
        <v>227</v>
      </c>
    </row>
    <row r="287" spans="1:14" ht="12.75" thickBot="1">
      <c r="A287" s="524" t="s">
        <v>200</v>
      </c>
      <c r="B287" s="654">
        <f aca="true" t="shared" si="55" ref="B287:N287">SUM(B283:B284)</f>
        <v>0</v>
      </c>
      <c r="C287" s="654">
        <f t="shared" si="55"/>
        <v>0</v>
      </c>
      <c r="D287" s="654">
        <f t="shared" si="55"/>
        <v>0</v>
      </c>
      <c r="E287" s="654">
        <f t="shared" si="55"/>
        <v>0</v>
      </c>
      <c r="F287" s="654">
        <f t="shared" si="55"/>
        <v>0</v>
      </c>
      <c r="G287" s="654">
        <f t="shared" si="55"/>
        <v>0</v>
      </c>
      <c r="H287" s="654">
        <f t="shared" si="55"/>
        <v>0</v>
      </c>
      <c r="I287" s="654">
        <f t="shared" si="55"/>
        <v>0</v>
      </c>
      <c r="J287" s="654">
        <f t="shared" si="55"/>
        <v>0</v>
      </c>
      <c r="K287" s="654">
        <f t="shared" si="55"/>
        <v>0</v>
      </c>
      <c r="L287" s="654">
        <f t="shared" si="55"/>
        <v>0</v>
      </c>
      <c r="M287" s="654">
        <f t="shared" si="55"/>
        <v>0</v>
      </c>
      <c r="N287" s="416">
        <f t="shared" si="55"/>
        <v>0</v>
      </c>
    </row>
    <row r="288" spans="1:14" ht="12">
      <c r="A288" s="501"/>
      <c r="B288" s="543"/>
      <c r="C288" s="543"/>
      <c r="D288" s="543"/>
      <c r="E288" s="543"/>
      <c r="F288" s="543"/>
      <c r="G288" s="543"/>
      <c r="H288" s="543"/>
      <c r="I288" s="543"/>
      <c r="J288" s="543"/>
      <c r="K288" s="543"/>
      <c r="L288" s="543"/>
      <c r="M288" s="543"/>
      <c r="N288" s="494"/>
    </row>
    <row r="289" spans="1:14" ht="12">
      <c r="A289" s="501"/>
      <c r="B289" s="543"/>
      <c r="C289" s="543"/>
      <c r="D289" s="543"/>
      <c r="E289" s="543"/>
      <c r="F289" s="543"/>
      <c r="G289" s="543"/>
      <c r="H289" s="543"/>
      <c r="I289" s="543"/>
      <c r="J289" s="543"/>
      <c r="K289" s="543"/>
      <c r="L289" s="543"/>
      <c r="M289" s="543"/>
      <c r="N289" s="494"/>
    </row>
    <row r="290" spans="1:14" ht="12">
      <c r="A290" s="501"/>
      <c r="B290" s="414"/>
      <c r="C290" s="414"/>
      <c r="D290" s="414"/>
      <c r="E290" s="414"/>
      <c r="F290" s="414"/>
      <c r="G290" s="414"/>
      <c r="H290" s="414"/>
      <c r="I290" s="414"/>
      <c r="J290" s="414"/>
      <c r="K290" s="414"/>
      <c r="L290" s="414"/>
      <c r="M290" s="414"/>
      <c r="N290" s="494"/>
    </row>
    <row r="291" spans="1:14" ht="12">
      <c r="A291" s="501"/>
      <c r="B291" s="414"/>
      <c r="C291" s="414"/>
      <c r="D291" s="414"/>
      <c r="E291" s="414"/>
      <c r="F291" s="414"/>
      <c r="G291" s="414"/>
      <c r="H291" s="414"/>
      <c r="I291" s="414"/>
      <c r="J291" s="414"/>
      <c r="K291" s="414"/>
      <c r="L291" s="414"/>
      <c r="M291" s="414"/>
      <c r="N291" s="494"/>
    </row>
    <row r="292" spans="1:14" ht="12">
      <c r="A292" s="501"/>
      <c r="B292" s="414"/>
      <c r="C292" s="414"/>
      <c r="D292" s="414"/>
      <c r="E292" s="414"/>
      <c r="F292" s="414"/>
      <c r="G292" s="414"/>
      <c r="H292" s="414"/>
      <c r="I292" s="414"/>
      <c r="J292" s="414"/>
      <c r="K292" s="414"/>
      <c r="L292" s="414"/>
      <c r="M292" s="414"/>
      <c r="N292" s="494"/>
    </row>
    <row r="293" spans="1:14" ht="12">
      <c r="A293" s="501"/>
      <c r="B293" s="414"/>
      <c r="C293" s="414"/>
      <c r="D293" s="414"/>
      <c r="E293" s="414"/>
      <c r="F293" s="414"/>
      <c r="G293" s="414"/>
      <c r="H293" s="414"/>
      <c r="I293" s="414"/>
      <c r="J293" s="414"/>
      <c r="K293" s="414"/>
      <c r="L293" s="414"/>
      <c r="M293" s="414"/>
      <c r="N293" s="494"/>
    </row>
    <row r="294" spans="1:14" ht="12">
      <c r="A294" s="501"/>
      <c r="B294" s="414"/>
      <c r="C294" s="414"/>
      <c r="D294" s="414"/>
      <c r="E294" s="414"/>
      <c r="F294" s="414"/>
      <c r="G294" s="414"/>
      <c r="H294" s="414"/>
      <c r="I294" s="414"/>
      <c r="J294" s="414"/>
      <c r="K294" s="414"/>
      <c r="L294" s="414"/>
      <c r="M294" s="414"/>
      <c r="N294" s="494"/>
    </row>
    <row r="295" spans="1:14" ht="12">
      <c r="A295" s="501"/>
      <c r="B295" s="414"/>
      <c r="C295" s="414"/>
      <c r="D295" s="414"/>
      <c r="E295" s="414"/>
      <c r="F295" s="414"/>
      <c r="G295" s="414"/>
      <c r="H295" s="414"/>
      <c r="I295" s="414"/>
      <c r="J295" s="414"/>
      <c r="K295" s="414"/>
      <c r="L295" s="414"/>
      <c r="M295" s="414"/>
      <c r="N295" s="494"/>
    </row>
    <row r="296" spans="1:14" ht="12">
      <c r="A296" s="501"/>
      <c r="B296" s="414"/>
      <c r="C296" s="414"/>
      <c r="D296" s="414"/>
      <c r="E296" s="414"/>
      <c r="F296" s="414"/>
      <c r="G296" s="414"/>
      <c r="H296" s="414"/>
      <c r="I296" s="414"/>
      <c r="J296" s="414"/>
      <c r="K296" s="414"/>
      <c r="L296" s="414"/>
      <c r="M296" s="414"/>
      <c r="N296" s="494"/>
    </row>
    <row r="297" spans="1:14" ht="12">
      <c r="A297" s="501"/>
      <c r="B297" s="414"/>
      <c r="C297" s="414"/>
      <c r="D297" s="414"/>
      <c r="E297" s="414"/>
      <c r="F297" s="414"/>
      <c r="G297" s="414"/>
      <c r="H297" s="414"/>
      <c r="I297" s="414"/>
      <c r="J297" s="414"/>
      <c r="K297" s="414"/>
      <c r="L297" s="414"/>
      <c r="M297" s="414"/>
      <c r="N297" s="494"/>
    </row>
    <row r="298" spans="1:14" ht="12.75" thickBot="1">
      <c r="A298" s="524"/>
      <c r="B298" s="512"/>
      <c r="C298" s="512"/>
      <c r="D298" s="512"/>
      <c r="E298" s="512"/>
      <c r="F298" s="512"/>
      <c r="G298" s="512"/>
      <c r="H298" s="512"/>
      <c r="I298" s="512"/>
      <c r="J298" s="512"/>
      <c r="K298" s="512"/>
      <c r="L298" s="512"/>
      <c r="M298" s="512"/>
      <c r="N298" s="525"/>
    </row>
    <row r="299" spans="1:14" ht="12.75">
      <c r="A299" s="31"/>
      <c r="C299" s="31"/>
      <c r="D299" s="31"/>
      <c r="E299" s="31"/>
      <c r="F299" s="31"/>
      <c r="G299" s="31"/>
      <c r="H299" s="31"/>
      <c r="I299" s="31"/>
      <c r="K299" s="31"/>
      <c r="L299" s="31"/>
      <c r="M299" s="31"/>
      <c r="N299" s="32"/>
    </row>
    <row r="300" spans="1:14" ht="12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2"/>
    </row>
    <row r="301" spans="1:14" ht="12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2"/>
    </row>
    <row r="302" spans="1:14" ht="12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2"/>
    </row>
    <row r="303" spans="1:14" ht="12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2"/>
    </row>
    <row r="304" spans="1:14" ht="12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2"/>
    </row>
    <row r="305" spans="1:14" ht="12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2"/>
    </row>
    <row r="306" spans="1:14" ht="12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2"/>
    </row>
    <row r="307" spans="1:14" ht="12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2"/>
    </row>
    <row r="308" spans="1:14" ht="12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2"/>
    </row>
    <row r="309" spans="1:14" ht="12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2"/>
    </row>
    <row r="310" spans="1:14" ht="12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2"/>
    </row>
    <row r="311" spans="1:14" ht="12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2"/>
    </row>
    <row r="312" spans="1:14" ht="12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2"/>
    </row>
    <row r="313" spans="1:14" ht="12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2"/>
    </row>
    <row r="314" spans="1:14" ht="12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2"/>
    </row>
    <row r="315" spans="1:14" ht="12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2"/>
    </row>
    <row r="316" spans="1:14" ht="12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2"/>
    </row>
    <row r="317" spans="1:14" ht="12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2"/>
    </row>
    <row r="318" spans="1:14" ht="12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2"/>
    </row>
    <row r="319" spans="1:14" ht="12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2"/>
    </row>
    <row r="320" spans="1:14" ht="12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2"/>
    </row>
    <row r="321" spans="1:14" ht="12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2"/>
    </row>
    <row r="322" spans="1:14" ht="12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2"/>
    </row>
    <row r="323" spans="1:14" ht="12.75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9"/>
    </row>
    <row r="324" spans="1:14" ht="33">
      <c r="A324" s="154"/>
      <c r="B324" s="155"/>
      <c r="C324" s="155"/>
      <c r="D324" s="155"/>
      <c r="E324" s="155"/>
      <c r="F324" s="155"/>
      <c r="G324" s="68"/>
      <c r="H324" s="68"/>
      <c r="I324" s="68"/>
      <c r="J324" s="68"/>
      <c r="K324" s="68"/>
      <c r="L324" s="68"/>
      <c r="M324" s="68"/>
      <c r="N324" s="171"/>
    </row>
    <row r="325" spans="1:14" ht="20.25">
      <c r="A325" s="56"/>
      <c r="B325" s="31"/>
      <c r="C325" s="31"/>
      <c r="D325" s="31"/>
      <c r="E325" s="31"/>
      <c r="F325" s="57"/>
      <c r="G325" s="31"/>
      <c r="H325" s="31"/>
      <c r="I325" s="31"/>
      <c r="J325" s="31"/>
      <c r="K325" s="31"/>
      <c r="L325" s="31"/>
      <c r="M325" s="31"/>
      <c r="N325" s="58"/>
    </row>
    <row r="326" spans="1:14" ht="15.75">
      <c r="A326" s="56"/>
      <c r="B326" s="31"/>
      <c r="C326" s="31"/>
      <c r="D326" s="31"/>
      <c r="F326" s="57"/>
      <c r="G326" s="31"/>
      <c r="H326" s="31"/>
      <c r="I326" s="31"/>
      <c r="K326" s="31"/>
      <c r="M326" s="31"/>
      <c r="N326" s="32"/>
    </row>
    <row r="327" spans="1:14" ht="12.75">
      <c r="A327" s="56"/>
      <c r="B327" s="31"/>
      <c r="C327" s="31"/>
      <c r="D327" s="31"/>
      <c r="E327" s="31"/>
      <c r="G327" s="31"/>
      <c r="H327" s="31"/>
      <c r="I327" s="31"/>
      <c r="J327" s="31"/>
      <c r="K327" s="31"/>
      <c r="M327" s="31"/>
      <c r="N327" s="32"/>
    </row>
    <row r="328" spans="1:2" ht="12.75">
      <c r="A328" s="56"/>
      <c r="B328" s="31"/>
    </row>
    <row r="329" spans="1:14" ht="12.75">
      <c r="A329" s="56"/>
      <c r="B329" s="31"/>
      <c r="C329" s="31"/>
      <c r="E329" s="31"/>
      <c r="F329" s="31"/>
      <c r="G329" s="31"/>
      <c r="H329" s="31"/>
      <c r="I329" s="31"/>
      <c r="K329" s="31"/>
      <c r="M329" s="31"/>
      <c r="N329" s="32"/>
    </row>
    <row r="330" spans="1:14" ht="12.75">
      <c r="A330" s="56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2"/>
    </row>
    <row r="331" spans="1:14" ht="12.75">
      <c r="A331" s="56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2"/>
    </row>
    <row r="332" spans="1:14" ht="12.75">
      <c r="A332" s="56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2"/>
    </row>
    <row r="333" spans="1:14" ht="12.75">
      <c r="A333" s="56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2"/>
    </row>
    <row r="334" spans="1:14" ht="12.75">
      <c r="A334" s="56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2"/>
    </row>
    <row r="335" spans="1:14" ht="12.75">
      <c r="A335" s="56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2"/>
    </row>
    <row r="336" spans="1:14" ht="12.75">
      <c r="A336" s="56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2"/>
    </row>
    <row r="337" spans="1:14" ht="12.75">
      <c r="A337" s="56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2"/>
    </row>
    <row r="338" spans="1:14" ht="12.75">
      <c r="A338" s="56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2"/>
    </row>
    <row r="339" spans="1:14" ht="12.75">
      <c r="A339" s="56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2"/>
    </row>
    <row r="340" spans="1:14" ht="12.75">
      <c r="A340" s="56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2"/>
    </row>
    <row r="341" spans="1:14" ht="12.75">
      <c r="A341" s="56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2"/>
    </row>
    <row r="342" spans="1:14" ht="12.75">
      <c r="A342" s="56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2"/>
    </row>
    <row r="343" spans="1:14" ht="12.75">
      <c r="A343" s="56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2"/>
    </row>
    <row r="344" spans="1:14" ht="12.75">
      <c r="A344" s="56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2"/>
    </row>
    <row r="345" spans="1:14" ht="12.75">
      <c r="A345" s="56"/>
      <c r="B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2"/>
    </row>
    <row r="346" spans="1:14" ht="12.75">
      <c r="A346" s="56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2"/>
    </row>
    <row r="347" spans="1:14" ht="12.75">
      <c r="A347" s="56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2"/>
    </row>
    <row r="348" spans="1:14" ht="12.75">
      <c r="A348" s="56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2"/>
    </row>
    <row r="349" spans="1:14" ht="12.75">
      <c r="A349" s="56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2"/>
    </row>
    <row r="350" spans="1:14" ht="12.75">
      <c r="A350" s="56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2"/>
    </row>
    <row r="351" spans="1:14" ht="12.7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2"/>
    </row>
    <row r="352" spans="1:14" ht="12.7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2"/>
    </row>
    <row r="353" spans="1:14" ht="12.7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2"/>
    </row>
    <row r="354" spans="1:14" ht="12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2"/>
    </row>
    <row r="355" spans="1:14" ht="12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2"/>
    </row>
    <row r="356" spans="1:14" ht="12.7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2"/>
    </row>
    <row r="357" spans="1:14" ht="12.7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2"/>
    </row>
    <row r="358" spans="1:14" ht="12.7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2"/>
    </row>
    <row r="359" spans="1:14" ht="12.7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108"/>
    </row>
    <row r="360" spans="1:14" ht="12.7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108"/>
    </row>
    <row r="361" spans="1:14" ht="12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2"/>
    </row>
  </sheetData>
  <sheetProtection/>
  <printOptions/>
  <pageMargins left="0.75" right="0.75" top="1" bottom="1" header="0.5" footer="0.5"/>
  <pageSetup horizontalDpi="600" verticalDpi="600" orientation="landscape" paperSize="9" scale="88" r:id="rId3"/>
  <rowBreaks count="12" manualBreakCount="12">
    <brk id="24" max="255" man="1"/>
    <brk id="48" max="255" man="1"/>
    <brk id="73" max="255" man="1"/>
    <brk id="99" max="255" man="1"/>
    <brk id="125" max="255" man="1"/>
    <brk id="153" max="255" man="1"/>
    <brk id="181" max="14" man="1"/>
    <brk id="211" max="14" man="1"/>
    <brk id="240" max="255" man="1"/>
    <brk id="269" max="255" man="1"/>
    <brk id="307" max="255" man="1"/>
    <brk id="343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78"/>
  <sheetViews>
    <sheetView zoomScalePageLayoutView="0" workbookViewId="0" topLeftCell="A283">
      <selection activeCell="B268" sqref="B268:M268"/>
    </sheetView>
  </sheetViews>
  <sheetFormatPr defaultColWidth="9.00390625" defaultRowHeight="12.75"/>
  <cols>
    <col min="1" max="1" width="18.625" style="0" customWidth="1"/>
    <col min="2" max="9" width="7.75390625" style="0" customWidth="1"/>
    <col min="10" max="10" width="9.50390625" style="0" customWidth="1"/>
    <col min="11" max="11" width="8.75390625" style="0" customWidth="1"/>
    <col min="12" max="12" width="9.25390625" style="0" customWidth="1"/>
    <col min="13" max="13" width="9.625" style="0" customWidth="1"/>
    <col min="14" max="14" width="8.875" style="0" customWidth="1"/>
  </cols>
  <sheetData>
    <row r="1" spans="1:14" ht="12.75">
      <c r="A1" s="1102"/>
      <c r="B1" s="1102"/>
      <c r="C1" s="1102"/>
      <c r="D1" s="1102"/>
      <c r="E1" s="1102" t="s">
        <v>0</v>
      </c>
      <c r="F1" s="1102"/>
      <c r="G1" s="1102"/>
      <c r="H1" s="1102" t="s">
        <v>0</v>
      </c>
      <c r="I1" s="1102"/>
      <c r="J1" s="1102"/>
      <c r="K1" s="1102"/>
      <c r="L1" s="1102"/>
      <c r="M1" s="1102"/>
      <c r="N1" s="1102"/>
    </row>
    <row r="2" spans="1:14" ht="13.5" thickBot="1">
      <c r="A2" s="1102"/>
      <c r="B2" s="1102"/>
      <c r="C2" s="1102"/>
      <c r="D2" s="1102"/>
      <c r="E2" s="1102" t="s">
        <v>0</v>
      </c>
      <c r="F2" s="1128"/>
      <c r="G2" s="1128"/>
      <c r="H2" s="1102" t="s">
        <v>0</v>
      </c>
      <c r="I2" s="1102"/>
      <c r="J2" s="1102"/>
      <c r="K2" s="1102"/>
      <c r="L2" s="1102"/>
      <c r="M2" s="1102"/>
      <c r="N2" s="1129" t="s">
        <v>45</v>
      </c>
    </row>
    <row r="3" spans="1:14" ht="43.5" customHeight="1" thickBot="1">
      <c r="A3" s="1130" t="s">
        <v>95</v>
      </c>
      <c r="B3" s="1131"/>
      <c r="C3" s="1132">
        <f>'Företagsfakta '!D20</f>
        <v>0</v>
      </c>
      <c r="D3" s="1133" t="s">
        <v>46</v>
      </c>
      <c r="E3" s="1131"/>
      <c r="F3" s="217"/>
      <c r="G3" s="217"/>
      <c r="H3" s="1130" t="s">
        <v>1</v>
      </c>
      <c r="I3" s="1131"/>
      <c r="J3" s="1134" t="str">
        <f>'Företagsfakta '!K3</f>
        <v>År 2013</v>
      </c>
      <c r="K3" s="1135"/>
      <c r="L3" s="1362" t="str">
        <f>'Företagsfakta '!D3</f>
        <v>Bihuset</v>
      </c>
      <c r="M3" s="1131"/>
      <c r="N3" s="1135" t="s">
        <v>0</v>
      </c>
    </row>
    <row r="4" spans="1:14" ht="15.75" customHeight="1" thickBot="1">
      <c r="A4" s="1136" t="s">
        <v>193</v>
      </c>
      <c r="B4" s="1137" t="s">
        <v>47</v>
      </c>
      <c r="C4" s="1138" t="s">
        <v>48</v>
      </c>
      <c r="D4" s="1138" t="s">
        <v>49</v>
      </c>
      <c r="E4" s="1138" t="s">
        <v>50</v>
      </c>
      <c r="F4" s="1138" t="s">
        <v>51</v>
      </c>
      <c r="G4" s="1138" t="s">
        <v>52</v>
      </c>
      <c r="H4" s="1138" t="s">
        <v>53</v>
      </c>
      <c r="I4" s="1138" t="s">
        <v>54</v>
      </c>
      <c r="J4" s="1138" t="s">
        <v>55</v>
      </c>
      <c r="K4" s="1138" t="s">
        <v>56</v>
      </c>
      <c r="L4" s="1138" t="s">
        <v>57</v>
      </c>
      <c r="M4" s="1138" t="s">
        <v>58</v>
      </c>
      <c r="N4" s="1139" t="s">
        <v>227</v>
      </c>
    </row>
    <row r="5" spans="1:14" ht="15.75" customHeight="1">
      <c r="A5" s="1140" t="str">
        <f>Försäljningsplanering!A12</f>
        <v>Försäljning burk  </v>
      </c>
      <c r="B5" s="1141">
        <f>Försäljningsplanering!$K$13/3</f>
        <v>0</v>
      </c>
      <c r="C5" s="1141">
        <f>Försäljningsplanering!$K$13/3</f>
        <v>0</v>
      </c>
      <c r="D5" s="1141">
        <f>Försäljningsplanering!$K$13/3</f>
        <v>0</v>
      </c>
      <c r="E5" s="1141">
        <f>Försäljningsplanering!$K$14/3</f>
        <v>0</v>
      </c>
      <c r="F5" s="1141">
        <f>Försäljningsplanering!$K$14/3</f>
        <v>0</v>
      </c>
      <c r="G5" s="1141">
        <f>Försäljningsplanering!$K$14/3</f>
        <v>0</v>
      </c>
      <c r="H5" s="1141">
        <f>Försäljningsplanering!$K$15/3</f>
        <v>0</v>
      </c>
      <c r="I5" s="1141">
        <f>Försäljningsplanering!$K$15/3</f>
        <v>0</v>
      </c>
      <c r="J5" s="1141">
        <f>Försäljningsplanering!$K$15/3</f>
        <v>0</v>
      </c>
      <c r="K5" s="1141">
        <f>Försäljningsplanering!$K$16/3</f>
        <v>0</v>
      </c>
      <c r="L5" s="1141">
        <f>Försäljningsplanering!$K$16/3</f>
        <v>0</v>
      </c>
      <c r="M5" s="1141">
        <f>Försäljningsplanering!$K$16/3</f>
        <v>0</v>
      </c>
      <c r="N5" s="1142">
        <f>SUM(B5:M5)</f>
        <v>0</v>
      </c>
    </row>
    <row r="6" spans="1:14" ht="15.75" customHeight="1">
      <c r="A6" s="1143" t="str">
        <f>Försäljningsplanering!A18</f>
        <v>Försäljning bulk  </v>
      </c>
      <c r="B6" s="1144">
        <f>Försäljningsplanering!$K$19/3</f>
        <v>0</v>
      </c>
      <c r="C6" s="1144">
        <f>Försäljningsplanering!$K$19/3</f>
        <v>0</v>
      </c>
      <c r="D6" s="1144">
        <f>Försäljningsplanering!$K$19/3</f>
        <v>0</v>
      </c>
      <c r="E6" s="1144">
        <f>Försäljningsplanering!$K$20/3</f>
        <v>0</v>
      </c>
      <c r="F6" s="1144">
        <f>Försäljningsplanering!$K$20/3</f>
        <v>0</v>
      </c>
      <c r="G6" s="1144">
        <f>Försäljningsplanering!$K$20/3</f>
        <v>0</v>
      </c>
      <c r="H6" s="1144">
        <f>Försäljningsplanering!$K21/3</f>
        <v>0</v>
      </c>
      <c r="I6" s="1144">
        <f>Försäljningsplanering!$K21/3</f>
        <v>0</v>
      </c>
      <c r="J6" s="1144">
        <f>Försäljningsplanering!$K21/3</f>
        <v>0</v>
      </c>
      <c r="K6" s="1144">
        <f>Försäljningsplanering!$K22/3</f>
        <v>0</v>
      </c>
      <c r="L6" s="1144">
        <f>Försäljningsplanering!$K22/3</f>
        <v>0</v>
      </c>
      <c r="M6" s="1144">
        <f>Försäljningsplanering!$K22/3</f>
        <v>0</v>
      </c>
      <c r="N6" s="1142">
        <f>SUM(B6:M6)</f>
        <v>0</v>
      </c>
    </row>
    <row r="7" spans="1:14" ht="15.75" customHeight="1">
      <c r="A7" s="1145" t="s">
        <v>34</v>
      </c>
      <c r="B7" s="1146"/>
      <c r="C7" s="1146"/>
      <c r="D7" s="1146"/>
      <c r="E7" s="1146"/>
      <c r="F7" s="1146"/>
      <c r="G7" s="1146"/>
      <c r="H7" s="1146"/>
      <c r="I7" s="1146"/>
      <c r="J7" s="1146"/>
      <c r="K7" s="1146"/>
      <c r="L7" s="1146"/>
      <c r="M7" s="1146"/>
      <c r="N7" s="1147" t="s">
        <v>0</v>
      </c>
    </row>
    <row r="8" spans="1:14" ht="15.75" customHeight="1">
      <c r="A8" s="1148" t="s">
        <v>163</v>
      </c>
      <c r="B8" s="1149">
        <f aca="true" t="shared" si="0" ref="B8:G8">SUM(B5:B7)</f>
        <v>0</v>
      </c>
      <c r="C8" s="1149">
        <f t="shared" si="0"/>
        <v>0</v>
      </c>
      <c r="D8" s="1149">
        <f t="shared" si="0"/>
        <v>0</v>
      </c>
      <c r="E8" s="1149">
        <f t="shared" si="0"/>
        <v>0</v>
      </c>
      <c r="F8" s="1149">
        <f t="shared" si="0"/>
        <v>0</v>
      </c>
      <c r="G8" s="1149">
        <f t="shared" si="0"/>
        <v>0</v>
      </c>
      <c r="H8" s="1149">
        <f>SUM(H5:H7)</f>
        <v>0</v>
      </c>
      <c r="I8" s="1149">
        <f aca="true" t="shared" si="1" ref="I8:N8">SUM(I5:I7)</f>
        <v>0</v>
      </c>
      <c r="J8" s="1149">
        <f t="shared" si="1"/>
        <v>0</v>
      </c>
      <c r="K8" s="1149">
        <f t="shared" si="1"/>
        <v>0</v>
      </c>
      <c r="L8" s="1149">
        <f t="shared" si="1"/>
        <v>0</v>
      </c>
      <c r="M8" s="1149">
        <f t="shared" si="1"/>
        <v>0</v>
      </c>
      <c r="N8" s="1150">
        <f t="shared" si="1"/>
        <v>0</v>
      </c>
    </row>
    <row r="9" spans="1:14" ht="15.75" customHeight="1">
      <c r="A9" s="1781" t="s">
        <v>204</v>
      </c>
      <c r="B9" s="1152">
        <f>SUM(B5:B7)*'Företagsfakta '!$D$20/100</f>
        <v>0</v>
      </c>
      <c r="C9" s="1152">
        <f>SUM(C5:C7)*'Företagsfakta '!$D$20/100</f>
        <v>0</v>
      </c>
      <c r="D9" s="1152">
        <f>SUM(D5:D7)*'Företagsfakta '!$D$20/100</f>
        <v>0</v>
      </c>
      <c r="E9" s="1152">
        <f>SUM(E5:E7)*'Företagsfakta '!$D$20/100</f>
        <v>0</v>
      </c>
      <c r="F9" s="1152">
        <f>SUM(F5:F7)*'Företagsfakta '!$D$20/100</f>
        <v>0</v>
      </c>
      <c r="G9" s="1152">
        <f>SUM(G5:G7)*'Företagsfakta '!$D$20/100</f>
        <v>0</v>
      </c>
      <c r="H9" s="1152">
        <f>SUM(H5:H7)*'Företagsfakta '!$D$20/100</f>
        <v>0</v>
      </c>
      <c r="I9" s="1152">
        <f>SUM(I5:I7)*'Företagsfakta '!$D$20/100</f>
        <v>0</v>
      </c>
      <c r="J9" s="1152">
        <f>SUM(J5:J7)*'Företagsfakta '!$D$20/100</f>
        <v>0</v>
      </c>
      <c r="K9" s="1152">
        <f>SUM(K5:K7)*'Företagsfakta '!$D$20/100</f>
        <v>0</v>
      </c>
      <c r="L9" s="1152">
        <f>SUM(L5:L7)*'Företagsfakta '!$D$20/100</f>
        <v>0</v>
      </c>
      <c r="M9" s="1152">
        <f>SUM(M5:M7)*'Företagsfakta '!$D$20/100</f>
        <v>0</v>
      </c>
      <c r="N9" s="1244">
        <f>SUM(B9:M9)</f>
        <v>0</v>
      </c>
    </row>
    <row r="10" spans="1:14" ht="15.75" customHeight="1" thickBot="1">
      <c r="A10" s="1153" t="s">
        <v>164</v>
      </c>
      <c r="B10" s="1154">
        <f>B8+B9</f>
        <v>0</v>
      </c>
      <c r="C10" s="1154">
        <f aca="true" t="shared" si="2" ref="C10:M10">C8+C9</f>
        <v>0</v>
      </c>
      <c r="D10" s="1154">
        <f t="shared" si="2"/>
        <v>0</v>
      </c>
      <c r="E10" s="1154">
        <f t="shared" si="2"/>
        <v>0</v>
      </c>
      <c r="F10" s="1154">
        <f t="shared" si="2"/>
        <v>0</v>
      </c>
      <c r="G10" s="1154">
        <f t="shared" si="2"/>
        <v>0</v>
      </c>
      <c r="H10" s="1154">
        <f t="shared" si="2"/>
        <v>0</v>
      </c>
      <c r="I10" s="1154">
        <f t="shared" si="2"/>
        <v>0</v>
      </c>
      <c r="J10" s="1154">
        <f t="shared" si="2"/>
        <v>0</v>
      </c>
      <c r="K10" s="1154">
        <f t="shared" si="2"/>
        <v>0</v>
      </c>
      <c r="L10" s="1154">
        <f t="shared" si="2"/>
        <v>0</v>
      </c>
      <c r="M10" s="1154">
        <f t="shared" si="2"/>
        <v>0</v>
      </c>
      <c r="N10" s="1155">
        <f>SUM(B10:M10)</f>
        <v>0</v>
      </c>
    </row>
    <row r="11" spans="1:14" ht="15.75" customHeight="1" thickBot="1">
      <c r="A11" s="1156"/>
      <c r="B11" s="1152"/>
      <c r="C11" s="1152"/>
      <c r="D11" s="1152"/>
      <c r="E11" s="1152"/>
      <c r="F11" s="1152"/>
      <c r="G11" s="1152"/>
      <c r="H11" s="1152"/>
      <c r="I11" s="1152"/>
      <c r="J11" s="1152"/>
      <c r="K11" s="1152"/>
      <c r="L11" s="1152"/>
      <c r="M11" s="1152"/>
      <c r="N11" s="1152"/>
    </row>
    <row r="12" spans="1:14" ht="43.5" customHeight="1" thickBot="1">
      <c r="A12" s="1130" t="s">
        <v>95</v>
      </c>
      <c r="B12" s="1131"/>
      <c r="C12" s="1132">
        <f>'Företagsfakta '!D19</f>
        <v>0</v>
      </c>
      <c r="D12" s="1133" t="s">
        <v>46</v>
      </c>
      <c r="E12" s="1131"/>
      <c r="F12" s="812"/>
      <c r="G12" s="813"/>
      <c r="H12" s="1130" t="s">
        <v>1</v>
      </c>
      <c r="I12" s="1131"/>
      <c r="J12" s="1134" t="str">
        <f>J3</f>
        <v>År 2013</v>
      </c>
      <c r="K12" s="1135"/>
      <c r="L12" s="1133" t="str">
        <f>L3</f>
        <v>Bihuset</v>
      </c>
      <c r="M12" s="1131"/>
      <c r="N12" s="1135" t="s">
        <v>0</v>
      </c>
    </row>
    <row r="13" spans="1:14" ht="13.5" thickBot="1">
      <c r="A13" s="1157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1158"/>
    </row>
    <row r="14" spans="1:14" ht="15.75" customHeight="1" thickBot="1">
      <c r="A14" s="1136" t="s">
        <v>193</v>
      </c>
      <c r="B14" s="1159" t="s">
        <v>47</v>
      </c>
      <c r="C14" s="1160" t="s">
        <v>48</v>
      </c>
      <c r="D14" s="1160" t="s">
        <v>49</v>
      </c>
      <c r="E14" s="1160" t="s">
        <v>50</v>
      </c>
      <c r="F14" s="1160" t="s">
        <v>51</v>
      </c>
      <c r="G14" s="1160" t="s">
        <v>52</v>
      </c>
      <c r="H14" s="1160" t="s">
        <v>53</v>
      </c>
      <c r="I14" s="1160" t="s">
        <v>54</v>
      </c>
      <c r="J14" s="1160" t="s">
        <v>55</v>
      </c>
      <c r="K14" s="1160" t="s">
        <v>56</v>
      </c>
      <c r="L14" s="1160" t="s">
        <v>57</v>
      </c>
      <c r="M14" s="1160" t="s">
        <v>58</v>
      </c>
      <c r="N14" s="1139" t="s">
        <v>227</v>
      </c>
    </row>
    <row r="15" spans="1:14" ht="15.75" customHeight="1">
      <c r="A15" s="1161" t="str">
        <f>Försäljningsplanering!A30</f>
        <v>Försäljning övrigt 25 %</v>
      </c>
      <c r="B15" s="1144">
        <f>Försäljningsplanering!$K$31/3</f>
        <v>0</v>
      </c>
      <c r="C15" s="1144">
        <f>Försäljningsplanering!$K$31/3</f>
        <v>0</v>
      </c>
      <c r="D15" s="1144">
        <f>Försäljningsplanering!$K$31/3</f>
        <v>0</v>
      </c>
      <c r="E15" s="1144">
        <f>Försäljningsplanering!$K$32/3</f>
        <v>0</v>
      </c>
      <c r="F15" s="1144">
        <f>Försäljningsplanering!$K$32/3</f>
        <v>0</v>
      </c>
      <c r="G15" s="1144">
        <f>Försäljningsplanering!$K$32/3</f>
        <v>0</v>
      </c>
      <c r="H15" s="1144">
        <f>Försäljningsplanering!$K$33/3</f>
        <v>0</v>
      </c>
      <c r="I15" s="1144">
        <f>Försäljningsplanering!$K$33/3</f>
        <v>0</v>
      </c>
      <c r="J15" s="1144">
        <f>Försäljningsplanering!$K$33/3</f>
        <v>0</v>
      </c>
      <c r="K15" s="1144">
        <f>Försäljningsplanering!$K$34/3</f>
        <v>0</v>
      </c>
      <c r="L15" s="1144">
        <f>Försäljningsplanering!$K$34/3</f>
        <v>0</v>
      </c>
      <c r="M15" s="1144">
        <f>Försäljningsplanering!$K$34/3</f>
        <v>0</v>
      </c>
      <c r="N15" s="1142">
        <f>SUM(B15:M15)</f>
        <v>0</v>
      </c>
    </row>
    <row r="16" spans="1:14" ht="15.75" customHeight="1">
      <c r="A16" s="1162" t="s">
        <v>243</v>
      </c>
      <c r="B16" s="1144">
        <f>'Företagsfakta '!K33</f>
        <v>0</v>
      </c>
      <c r="C16" s="1144" t="s">
        <v>0</v>
      </c>
      <c r="D16" s="1144" t="s">
        <v>0</v>
      </c>
      <c r="E16" s="1144" t="s">
        <v>0</v>
      </c>
      <c r="F16" s="1144" t="s">
        <v>0</v>
      </c>
      <c r="G16" s="1144" t="s">
        <v>0</v>
      </c>
      <c r="H16" s="1144" t="s">
        <v>0</v>
      </c>
      <c r="I16" s="1144" t="s">
        <v>0</v>
      </c>
      <c r="J16" s="1144" t="s">
        <v>0</v>
      </c>
      <c r="K16" s="1144" t="s">
        <v>0</v>
      </c>
      <c r="L16" s="1144" t="s">
        <v>0</v>
      </c>
      <c r="M16" s="1144" t="s">
        <v>0</v>
      </c>
      <c r="N16" s="1163" t="s">
        <v>0</v>
      </c>
    </row>
    <row r="17" spans="1:14" ht="15.75" customHeight="1">
      <c r="A17" s="1148" t="s">
        <v>163</v>
      </c>
      <c r="B17" s="1149">
        <f>B15+B16</f>
        <v>0</v>
      </c>
      <c r="C17" s="1149">
        <f aca="true" t="shared" si="3" ref="C17:M17">C15</f>
        <v>0</v>
      </c>
      <c r="D17" s="1149">
        <f t="shared" si="3"/>
        <v>0</v>
      </c>
      <c r="E17" s="1149">
        <f t="shared" si="3"/>
        <v>0</v>
      </c>
      <c r="F17" s="1149">
        <f t="shared" si="3"/>
        <v>0</v>
      </c>
      <c r="G17" s="1149">
        <f t="shared" si="3"/>
        <v>0</v>
      </c>
      <c r="H17" s="1149">
        <f t="shared" si="3"/>
        <v>0</v>
      </c>
      <c r="I17" s="1149">
        <f t="shared" si="3"/>
        <v>0</v>
      </c>
      <c r="J17" s="1149">
        <f t="shared" si="3"/>
        <v>0</v>
      </c>
      <c r="K17" s="1149">
        <f t="shared" si="3"/>
        <v>0</v>
      </c>
      <c r="L17" s="1149">
        <f t="shared" si="3"/>
        <v>0</v>
      </c>
      <c r="M17" s="1149">
        <f t="shared" si="3"/>
        <v>0</v>
      </c>
      <c r="N17" s="1244">
        <f>SUM(B17:M17)</f>
        <v>0</v>
      </c>
    </row>
    <row r="18" spans="1:14" ht="15.75" customHeight="1">
      <c r="A18" s="1151" t="s">
        <v>204</v>
      </c>
      <c r="B18" s="1152">
        <f>SUM(B16:B17)*'Företagsfakta '!$D$19/100</f>
        <v>0</v>
      </c>
      <c r="C18" s="1152">
        <f>SUM(C17:C17)*'Företagsfakta '!$D$19/100</f>
        <v>0</v>
      </c>
      <c r="D18" s="1152">
        <f>SUM(D17:D17)*'Företagsfakta '!$D$19/100</f>
        <v>0</v>
      </c>
      <c r="E18" s="1152">
        <f>SUM(E17:E17)*'Företagsfakta '!$D$19/100</f>
        <v>0</v>
      </c>
      <c r="F18" s="1152">
        <f>SUM(F17:F17)*'Företagsfakta '!$D$19/100</f>
        <v>0</v>
      </c>
      <c r="G18" s="1152">
        <f>SUM(G17:G17)*'Företagsfakta '!$D$19/100</f>
        <v>0</v>
      </c>
      <c r="H18" s="1152">
        <f>SUM(H17:H17)*'Företagsfakta '!$D$19/100</f>
        <v>0</v>
      </c>
      <c r="I18" s="1152">
        <f>SUM(I17:I17)*'Företagsfakta '!$D$19/100</f>
        <v>0</v>
      </c>
      <c r="J18" s="1152">
        <f>SUM(J17:J17)*'Företagsfakta '!$D$19/100</f>
        <v>0</v>
      </c>
      <c r="K18" s="1152">
        <f>SUM(K17:K17)*'Företagsfakta '!$D$19/100</f>
        <v>0</v>
      </c>
      <c r="L18" s="1152">
        <f>SUM(L17:L17)*'Företagsfakta '!$D$19/100</f>
        <v>0</v>
      </c>
      <c r="M18" s="1152">
        <f>SUM(M17:M17)*'Företagsfakta '!$D$19/100</f>
        <v>0</v>
      </c>
      <c r="N18" s="1244">
        <f>SUM(B18:M18)</f>
        <v>0</v>
      </c>
    </row>
    <row r="19" spans="1:14" ht="15.75" customHeight="1">
      <c r="A19" s="1151" t="s">
        <v>164</v>
      </c>
      <c r="B19" s="1152">
        <f>B17+B18</f>
        <v>0</v>
      </c>
      <c r="C19" s="1152">
        <f aca="true" t="shared" si="4" ref="C19:M19">C17+C18</f>
        <v>0</v>
      </c>
      <c r="D19" s="1152">
        <f t="shared" si="4"/>
        <v>0</v>
      </c>
      <c r="E19" s="1152">
        <f t="shared" si="4"/>
        <v>0</v>
      </c>
      <c r="F19" s="1152">
        <f t="shared" si="4"/>
        <v>0</v>
      </c>
      <c r="G19" s="1152">
        <f t="shared" si="4"/>
        <v>0</v>
      </c>
      <c r="H19" s="1152">
        <f t="shared" si="4"/>
        <v>0</v>
      </c>
      <c r="I19" s="1152">
        <f t="shared" si="4"/>
        <v>0</v>
      </c>
      <c r="J19" s="1152">
        <f t="shared" si="4"/>
        <v>0</v>
      </c>
      <c r="K19" s="1152">
        <f t="shared" si="4"/>
        <v>0</v>
      </c>
      <c r="L19" s="1152">
        <f t="shared" si="4"/>
        <v>0</v>
      </c>
      <c r="M19" s="1152">
        <f t="shared" si="4"/>
        <v>0</v>
      </c>
      <c r="N19" s="1244">
        <f>SUM(B19:M19)</f>
        <v>0</v>
      </c>
    </row>
    <row r="20" spans="1:14" ht="13.5" thickBot="1">
      <c r="A20" s="1164"/>
      <c r="B20" s="1165"/>
      <c r="C20" s="1165"/>
      <c r="D20" s="1165"/>
      <c r="E20" s="1165"/>
      <c r="F20" s="1165"/>
      <c r="G20" s="1165"/>
      <c r="H20" s="1165"/>
      <c r="I20" s="1165"/>
      <c r="J20" s="1165"/>
      <c r="K20" s="1165"/>
      <c r="L20" s="1165"/>
      <c r="M20" s="1165"/>
      <c r="N20" s="1166"/>
    </row>
    <row r="21" spans="1:14" ht="12.75">
      <c r="A21" s="1564"/>
      <c r="B21" s="1565"/>
      <c r="C21" s="1565"/>
      <c r="D21" s="1565"/>
      <c r="E21" s="1565"/>
      <c r="F21" s="1565"/>
      <c r="G21" s="1565"/>
      <c r="H21" s="1565"/>
      <c r="I21" s="1565"/>
      <c r="J21" s="1565"/>
      <c r="K21" s="1565"/>
      <c r="L21" s="1565"/>
      <c r="M21" s="1565"/>
      <c r="N21" s="1566"/>
    </row>
    <row r="22" spans="1:14" ht="12.75">
      <c r="A22" s="1564"/>
      <c r="B22" s="1565"/>
      <c r="C22" s="1565"/>
      <c r="D22" s="1565"/>
      <c r="E22" s="1565"/>
      <c r="F22" s="1565"/>
      <c r="G22" s="1565"/>
      <c r="H22" s="1565"/>
      <c r="I22" s="1565"/>
      <c r="J22" s="1565"/>
      <c r="K22" s="1565"/>
      <c r="L22" s="1565"/>
      <c r="M22" s="1565"/>
      <c r="N22" s="1566"/>
    </row>
    <row r="23" spans="1:14" ht="12.75">
      <c r="A23" s="1167"/>
      <c r="B23" s="1168"/>
      <c r="C23" s="1168"/>
      <c r="D23" s="1168"/>
      <c r="E23" s="1168"/>
      <c r="F23" s="1168"/>
      <c r="G23" s="1168"/>
      <c r="H23" s="1168"/>
      <c r="I23" s="1168"/>
      <c r="J23" s="1168"/>
      <c r="K23" s="1168"/>
      <c r="L23" s="1168"/>
      <c r="M23" s="1168"/>
      <c r="N23" s="1169"/>
    </row>
    <row r="24" spans="1:14" ht="20.25" customHeight="1" thickBot="1">
      <c r="A24" s="1102"/>
      <c r="B24" s="1170"/>
      <c r="C24" s="45"/>
      <c r="D24" s="45"/>
      <c r="E24" s="1171"/>
      <c r="F24" s="1172"/>
      <c r="G24" s="1172"/>
      <c r="H24" s="1172"/>
      <c r="I24" s="1172"/>
      <c r="J24" s="1172"/>
      <c r="K24" s="1172"/>
      <c r="L24" s="1172"/>
      <c r="M24" s="1172"/>
      <c r="N24" s="1173" t="s">
        <v>100</v>
      </c>
    </row>
    <row r="25" spans="1:14" ht="43.5" customHeight="1" thickBot="1">
      <c r="A25" s="1174" t="s">
        <v>194</v>
      </c>
      <c r="B25" s="1175">
        <f>'Företagsfakta '!D20</f>
        <v>0</v>
      </c>
      <c r="C25" s="1176" t="s">
        <v>46</v>
      </c>
      <c r="D25" s="1177"/>
      <c r="E25" s="812"/>
      <c r="F25" s="812"/>
      <c r="G25" s="813"/>
      <c r="H25" s="1178" t="s">
        <v>1</v>
      </c>
      <c r="I25" s="812"/>
      <c r="J25" s="1134" t="str">
        <f>J3</f>
        <v>År 2013</v>
      </c>
      <c r="K25" s="813"/>
      <c r="L25" s="1780" t="str">
        <f>L3</f>
        <v>Bihuset</v>
      </c>
      <c r="M25" s="1180"/>
      <c r="N25" s="1181"/>
    </row>
    <row r="26" spans="1:14" ht="26.25" thickBot="1">
      <c r="A26" s="4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1182"/>
    </row>
    <row r="27" spans="1:14" ht="15.75" customHeight="1" thickBot="1">
      <c r="A27" s="1616" t="s">
        <v>60</v>
      </c>
      <c r="B27" s="1137" t="s">
        <v>47</v>
      </c>
      <c r="C27" s="1138" t="s">
        <v>48</v>
      </c>
      <c r="D27" s="1138" t="s">
        <v>49</v>
      </c>
      <c r="E27" s="1138" t="s">
        <v>50</v>
      </c>
      <c r="F27" s="1138" t="s">
        <v>51</v>
      </c>
      <c r="G27" s="1138" t="s">
        <v>52</v>
      </c>
      <c r="H27" s="1138" t="s">
        <v>53</v>
      </c>
      <c r="I27" s="1138" t="s">
        <v>54</v>
      </c>
      <c r="J27" s="1138" t="s">
        <v>55</v>
      </c>
      <c r="K27" s="1138" t="s">
        <v>56</v>
      </c>
      <c r="L27" s="1138" t="s">
        <v>57</v>
      </c>
      <c r="M27" s="1138" t="s">
        <v>58</v>
      </c>
      <c r="N27" s="1139" t="s">
        <v>227</v>
      </c>
    </row>
    <row r="28" spans="1:14" ht="15.75" customHeight="1">
      <c r="A28" s="1617" t="s">
        <v>97</v>
      </c>
      <c r="B28" s="1183">
        <f>Inköp!$B$78/3</f>
        <v>0</v>
      </c>
      <c r="C28" s="1144">
        <f>Inköp!$B$78/3</f>
        <v>0</v>
      </c>
      <c r="D28" s="1144">
        <f>Inköp!$B$78/3</f>
        <v>0</v>
      </c>
      <c r="E28" s="1144">
        <f>Inköp!$C$78/3</f>
        <v>0</v>
      </c>
      <c r="F28" s="1144">
        <f>Inköp!$C$78/3</f>
        <v>0</v>
      </c>
      <c r="G28" s="1144">
        <f>Inköp!$C$78/3</f>
        <v>0</v>
      </c>
      <c r="H28" s="1144">
        <f>Inköp!$D$78/3</f>
        <v>0</v>
      </c>
      <c r="I28" s="1144">
        <f>Inköp!$D$78/3</f>
        <v>0</v>
      </c>
      <c r="J28" s="1144">
        <f>Inköp!$D$78/3</f>
        <v>0</v>
      </c>
      <c r="K28" s="1144">
        <f>Inköp!$E$78/3</f>
        <v>0</v>
      </c>
      <c r="L28" s="1144">
        <f>Inköp!$E$78/3</f>
        <v>0</v>
      </c>
      <c r="M28" s="1144">
        <f>Inköp!$E$78/3</f>
        <v>0</v>
      </c>
      <c r="N28" s="1142">
        <f>SUM(B28:M28)</f>
        <v>0</v>
      </c>
    </row>
    <row r="29" spans="1:14" ht="15.75" customHeight="1">
      <c r="A29" s="1617" t="s">
        <v>271</v>
      </c>
      <c r="B29" s="1183">
        <f>Inköp!$B$83/3</f>
        <v>0</v>
      </c>
      <c r="C29" s="1144">
        <f>Inköp!$B$83/3</f>
        <v>0</v>
      </c>
      <c r="D29" s="1144">
        <f>Inköp!$B$83/3</f>
        <v>0</v>
      </c>
      <c r="E29" s="1144">
        <f>Inköp!$C$83/3</f>
        <v>0</v>
      </c>
      <c r="F29" s="1144">
        <f>Inköp!$C$83/3</f>
        <v>0</v>
      </c>
      <c r="G29" s="1144">
        <f>Inköp!$C$83/3</f>
        <v>0</v>
      </c>
      <c r="H29" s="1144">
        <f>Inköp!$D$83/3</f>
        <v>0</v>
      </c>
      <c r="I29" s="1144">
        <f>Inköp!$D$83/3</f>
        <v>0</v>
      </c>
      <c r="J29" s="1144">
        <f>Inköp!$D$83/3</f>
        <v>0</v>
      </c>
      <c r="K29" s="1144">
        <f>Inköp!$E$83/3</f>
        <v>0</v>
      </c>
      <c r="L29" s="1144">
        <f>Inköp!$E$83/3</f>
        <v>0</v>
      </c>
      <c r="M29" s="1144">
        <f>Inköp!$E$83/3</f>
        <v>0</v>
      </c>
      <c r="N29" s="1142">
        <f>SUM(B29:M29)</f>
        <v>0</v>
      </c>
    </row>
    <row r="30" spans="1:14" ht="15.75" customHeight="1">
      <c r="A30" s="1148" t="s">
        <v>234</v>
      </c>
      <c r="B30" s="1184">
        <f aca="true" t="shared" si="5" ref="B30:M30">SUM(B28:B29)</f>
        <v>0</v>
      </c>
      <c r="C30" s="1185">
        <f t="shared" si="5"/>
        <v>0</v>
      </c>
      <c r="D30" s="1185">
        <f t="shared" si="5"/>
        <v>0</v>
      </c>
      <c r="E30" s="1185">
        <f t="shared" si="5"/>
        <v>0</v>
      </c>
      <c r="F30" s="1185">
        <f t="shared" si="5"/>
        <v>0</v>
      </c>
      <c r="G30" s="1185">
        <f t="shared" si="5"/>
        <v>0</v>
      </c>
      <c r="H30" s="1185">
        <f t="shared" si="5"/>
        <v>0</v>
      </c>
      <c r="I30" s="1185">
        <f t="shared" si="5"/>
        <v>0</v>
      </c>
      <c r="J30" s="1185">
        <f t="shared" si="5"/>
        <v>0</v>
      </c>
      <c r="K30" s="1185">
        <f t="shared" si="5"/>
        <v>0</v>
      </c>
      <c r="L30" s="1185">
        <f t="shared" si="5"/>
        <v>0</v>
      </c>
      <c r="M30" s="1185">
        <f t="shared" si="5"/>
        <v>0</v>
      </c>
      <c r="N30" s="1150">
        <f>SUM(B30:M30)</f>
        <v>0</v>
      </c>
    </row>
    <row r="31" spans="1:14" ht="15.75" customHeight="1">
      <c r="A31" s="1151" t="s">
        <v>204</v>
      </c>
      <c r="B31" s="1186">
        <f>B30*'Företagsfakta '!$D$20/100</f>
        <v>0</v>
      </c>
      <c r="C31" s="1152">
        <f>C30*'Företagsfakta '!$D$20/100</f>
        <v>0</v>
      </c>
      <c r="D31" s="1152">
        <f>D30*'Företagsfakta '!$D$20/100</f>
        <v>0</v>
      </c>
      <c r="E31" s="1152">
        <f>E30*'Företagsfakta '!$D$20/100</f>
        <v>0</v>
      </c>
      <c r="F31" s="1152">
        <f>F30*'Företagsfakta '!$D$20/100</f>
        <v>0</v>
      </c>
      <c r="G31" s="1152">
        <f>G30*'Företagsfakta '!$D$20/100</f>
        <v>0</v>
      </c>
      <c r="H31" s="1152">
        <f>H30*'Företagsfakta '!$D$20/100</f>
        <v>0</v>
      </c>
      <c r="I31" s="1152">
        <f>I30*'Företagsfakta '!$D$20/100</f>
        <v>0</v>
      </c>
      <c r="J31" s="1152">
        <f>J30*'Företagsfakta '!$D$20/100</f>
        <v>0</v>
      </c>
      <c r="K31" s="1152">
        <f>K30*'Företagsfakta '!$D$20/100</f>
        <v>0</v>
      </c>
      <c r="L31" s="1152">
        <f>L30*'Företagsfakta '!$D$20/100</f>
        <v>0</v>
      </c>
      <c r="M31" s="1152">
        <f>M30*'Företagsfakta '!$D$20/100</f>
        <v>0</v>
      </c>
      <c r="N31" s="1244">
        <f>SUM(B31:M31)</f>
        <v>0</v>
      </c>
    </row>
    <row r="32" spans="1:14" ht="15.75" customHeight="1">
      <c r="A32" s="1618" t="s">
        <v>165</v>
      </c>
      <c r="B32" s="1187">
        <f aca="true" t="shared" si="6" ref="B32:M32">B30+B31</f>
        <v>0</v>
      </c>
      <c r="C32" s="1188">
        <f t="shared" si="6"/>
        <v>0</v>
      </c>
      <c r="D32" s="1188">
        <f t="shared" si="6"/>
        <v>0</v>
      </c>
      <c r="E32" s="1188">
        <f t="shared" si="6"/>
        <v>0</v>
      </c>
      <c r="F32" s="1188">
        <f t="shared" si="6"/>
        <v>0</v>
      </c>
      <c r="G32" s="1188">
        <f t="shared" si="6"/>
        <v>0</v>
      </c>
      <c r="H32" s="1188">
        <f t="shared" si="6"/>
        <v>0</v>
      </c>
      <c r="I32" s="1188">
        <f t="shared" si="6"/>
        <v>0</v>
      </c>
      <c r="J32" s="1188">
        <f t="shared" si="6"/>
        <v>0</v>
      </c>
      <c r="K32" s="1188">
        <f t="shared" si="6"/>
        <v>0</v>
      </c>
      <c r="L32" s="1188">
        <f t="shared" si="6"/>
        <v>0</v>
      </c>
      <c r="M32" s="1188">
        <f t="shared" si="6"/>
        <v>0</v>
      </c>
      <c r="N32" s="1241">
        <f>SUM(B32:M32)</f>
        <v>0</v>
      </c>
    </row>
    <row r="33" spans="1:14" ht="12.75">
      <c r="A33" s="1255"/>
      <c r="B33" s="1189"/>
      <c r="C33" s="1190"/>
      <c r="D33" s="1190"/>
      <c r="E33" s="1190"/>
      <c r="F33" s="1190"/>
      <c r="G33" s="1190"/>
      <c r="H33" s="1190"/>
      <c r="I33" s="1190"/>
      <c r="J33" s="1190"/>
      <c r="K33" s="1190"/>
      <c r="L33" s="1190"/>
      <c r="M33" s="1190"/>
      <c r="N33" s="1244"/>
    </row>
    <row r="34" spans="1:14" ht="13.5" thickBot="1">
      <c r="A34" s="1255"/>
      <c r="B34" s="1189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244"/>
    </row>
    <row r="35" spans="1:14" ht="43.5" customHeight="1" thickBot="1">
      <c r="A35" s="1179" t="s">
        <v>17</v>
      </c>
      <c r="B35" s="1175">
        <f>'Företagsfakta '!D19</f>
        <v>0</v>
      </c>
      <c r="C35" s="1176" t="s">
        <v>46</v>
      </c>
      <c r="D35" s="1177"/>
      <c r="E35" s="1131"/>
      <c r="F35" s="1131"/>
      <c r="G35" s="1135"/>
      <c r="H35" s="1178" t="s">
        <v>1</v>
      </c>
      <c r="I35" s="1131"/>
      <c r="J35" s="1134" t="str">
        <f>J3</f>
        <v>År 2013</v>
      </c>
      <c r="K35" s="1135"/>
      <c r="L35" s="1362" t="str">
        <f>L3</f>
        <v>Bihuset</v>
      </c>
      <c r="M35" s="1131"/>
      <c r="N35" s="1181" t="s">
        <v>0</v>
      </c>
    </row>
    <row r="36" spans="1:14" ht="26.25" thickBot="1">
      <c r="A36" s="4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1182"/>
    </row>
    <row r="37" spans="1:14" ht="15.75" customHeight="1" thickBot="1">
      <c r="A37" s="1395" t="s">
        <v>60</v>
      </c>
      <c r="B37" s="1137" t="s">
        <v>47</v>
      </c>
      <c r="C37" s="1138" t="s">
        <v>48</v>
      </c>
      <c r="D37" s="1138" t="s">
        <v>49</v>
      </c>
      <c r="E37" s="1138" t="s">
        <v>96</v>
      </c>
      <c r="F37" s="1138" t="s">
        <v>51</v>
      </c>
      <c r="G37" s="1138" t="s">
        <v>52</v>
      </c>
      <c r="H37" s="1138" t="s">
        <v>53</v>
      </c>
      <c r="I37" s="1138" t="s">
        <v>54</v>
      </c>
      <c r="J37" s="1138" t="s">
        <v>55</v>
      </c>
      <c r="K37" s="1138" t="s">
        <v>56</v>
      </c>
      <c r="L37" s="1138" t="s">
        <v>57</v>
      </c>
      <c r="M37" s="1138" t="s">
        <v>58</v>
      </c>
      <c r="N37" s="1139" t="s">
        <v>227</v>
      </c>
    </row>
    <row r="38" spans="1:14" ht="15.75" customHeight="1">
      <c r="A38" s="1619"/>
      <c r="B38" s="1183">
        <f>Inköp!$L69/3</f>
        <v>0</v>
      </c>
      <c r="C38" s="1144">
        <f>Inköp!$L69/3</f>
        <v>0</v>
      </c>
      <c r="D38" s="1144">
        <f>Inköp!$L69/3</f>
        <v>0</v>
      </c>
      <c r="E38" s="1144">
        <f>Inköp!$L70/3</f>
        <v>0</v>
      </c>
      <c r="F38" s="1144">
        <f>Inköp!$L70/3</f>
        <v>0</v>
      </c>
      <c r="G38" s="1144">
        <f>Inköp!$L70/3</f>
        <v>0</v>
      </c>
      <c r="H38" s="1144">
        <f>Inköp!$L71/3</f>
        <v>0</v>
      </c>
      <c r="I38" s="1144">
        <f>Inköp!$L71/3</f>
        <v>0</v>
      </c>
      <c r="J38" s="1144">
        <f>Inköp!$L71/3</f>
        <v>0</v>
      </c>
      <c r="K38" s="1144">
        <f>Inköp!$L72/3</f>
        <v>0</v>
      </c>
      <c r="L38" s="1144">
        <f>Inköp!$L72/3</f>
        <v>0</v>
      </c>
      <c r="M38" s="1144">
        <f>Inköp!$L72/3</f>
        <v>0</v>
      </c>
      <c r="N38" s="1142">
        <f>SUM(B38:M38)</f>
        <v>0</v>
      </c>
    </row>
    <row r="39" spans="1:14" ht="15.75" customHeight="1">
      <c r="A39" s="1620" t="s">
        <v>0</v>
      </c>
      <c r="B39" s="1183" t="s">
        <v>0</v>
      </c>
      <c r="C39" s="1144" t="s">
        <v>0</v>
      </c>
      <c r="D39" s="1144" t="s">
        <v>0</v>
      </c>
      <c r="E39" s="1144" t="s">
        <v>0</v>
      </c>
      <c r="F39" s="1144" t="s">
        <v>0</v>
      </c>
      <c r="G39" s="1144" t="s">
        <v>0</v>
      </c>
      <c r="H39" s="1144" t="s">
        <v>0</v>
      </c>
      <c r="I39" s="1144" t="s">
        <v>0</v>
      </c>
      <c r="J39" s="1144" t="s">
        <v>0</v>
      </c>
      <c r="K39" s="1144" t="s">
        <v>0</v>
      </c>
      <c r="L39" s="1144" t="s">
        <v>0</v>
      </c>
      <c r="M39" s="1144" t="s">
        <v>0</v>
      </c>
      <c r="N39" s="1142" t="s">
        <v>0</v>
      </c>
    </row>
    <row r="40" spans="1:14" ht="15.75" customHeight="1">
      <c r="A40" s="1148" t="s">
        <v>234</v>
      </c>
      <c r="B40" s="1191">
        <f aca="true" t="shared" si="7" ref="B40:M40">SUM(B38:B39)</f>
        <v>0</v>
      </c>
      <c r="C40" s="1149">
        <f t="shared" si="7"/>
        <v>0</v>
      </c>
      <c r="D40" s="1149">
        <f t="shared" si="7"/>
        <v>0</v>
      </c>
      <c r="E40" s="1149">
        <f t="shared" si="7"/>
        <v>0</v>
      </c>
      <c r="F40" s="1149">
        <f t="shared" si="7"/>
        <v>0</v>
      </c>
      <c r="G40" s="1149">
        <f t="shared" si="7"/>
        <v>0</v>
      </c>
      <c r="H40" s="1149">
        <f t="shared" si="7"/>
        <v>0</v>
      </c>
      <c r="I40" s="1149">
        <f t="shared" si="7"/>
        <v>0</v>
      </c>
      <c r="J40" s="1149">
        <f t="shared" si="7"/>
        <v>0</v>
      </c>
      <c r="K40" s="1149">
        <f t="shared" si="7"/>
        <v>0</v>
      </c>
      <c r="L40" s="1149">
        <f t="shared" si="7"/>
        <v>0</v>
      </c>
      <c r="M40" s="1149">
        <f t="shared" si="7"/>
        <v>0</v>
      </c>
      <c r="N40" s="1150">
        <f>SUM(B40:M40)</f>
        <v>0</v>
      </c>
    </row>
    <row r="41" spans="1:14" ht="15.75" customHeight="1">
      <c r="A41" s="1151" t="s">
        <v>204</v>
      </c>
      <c r="B41" s="1186">
        <f>B40*'Företagsfakta '!$D$19/100</f>
        <v>0</v>
      </c>
      <c r="C41" s="1152">
        <f>C40*'Företagsfakta '!$D$19/100</f>
        <v>0</v>
      </c>
      <c r="D41" s="1152">
        <f>D40*'Företagsfakta '!$D$19/100</f>
        <v>0</v>
      </c>
      <c r="E41" s="1152">
        <f>E40*'Företagsfakta '!$D$19/100</f>
        <v>0</v>
      </c>
      <c r="F41" s="1152">
        <f>F40*'Företagsfakta '!$D$19/100</f>
        <v>0</v>
      </c>
      <c r="G41" s="1152">
        <f>G40*'Företagsfakta '!$D$19/100</f>
        <v>0</v>
      </c>
      <c r="H41" s="1152">
        <f>H40*'Företagsfakta '!$D$19/100</f>
        <v>0</v>
      </c>
      <c r="I41" s="1152">
        <f>I40*'Företagsfakta '!$D$19/100</f>
        <v>0</v>
      </c>
      <c r="J41" s="1152">
        <f>J40*'Företagsfakta '!$D$19/100</f>
        <v>0</v>
      </c>
      <c r="K41" s="1152">
        <f>K40*'Företagsfakta '!$D$19/100</f>
        <v>0</v>
      </c>
      <c r="L41" s="1152">
        <f>L40*'Företagsfakta '!$D$19/100</f>
        <v>0</v>
      </c>
      <c r="M41" s="1152">
        <f>M40*'Företagsfakta '!$D$19/100</f>
        <v>0</v>
      </c>
      <c r="N41" s="1244">
        <f>SUM(B41:M41)</f>
        <v>0</v>
      </c>
    </row>
    <row r="42" spans="1:14" ht="15.75" customHeight="1">
      <c r="A42" s="1618" t="s">
        <v>165</v>
      </c>
      <c r="B42" s="1187">
        <f aca="true" t="shared" si="8" ref="B42:M42">B40+B41</f>
        <v>0</v>
      </c>
      <c r="C42" s="1188">
        <f t="shared" si="8"/>
        <v>0</v>
      </c>
      <c r="D42" s="1188">
        <f t="shared" si="8"/>
        <v>0</v>
      </c>
      <c r="E42" s="1188">
        <f t="shared" si="8"/>
        <v>0</v>
      </c>
      <c r="F42" s="1188">
        <f t="shared" si="8"/>
        <v>0</v>
      </c>
      <c r="G42" s="1188">
        <f t="shared" si="8"/>
        <v>0</v>
      </c>
      <c r="H42" s="1188">
        <f t="shared" si="8"/>
        <v>0</v>
      </c>
      <c r="I42" s="1188">
        <f t="shared" si="8"/>
        <v>0</v>
      </c>
      <c r="J42" s="1188">
        <f t="shared" si="8"/>
        <v>0</v>
      </c>
      <c r="K42" s="1188">
        <f t="shared" si="8"/>
        <v>0</v>
      </c>
      <c r="L42" s="1188">
        <f t="shared" si="8"/>
        <v>0</v>
      </c>
      <c r="M42" s="1188">
        <f t="shared" si="8"/>
        <v>0</v>
      </c>
      <c r="N42" s="1241">
        <f>SUM(B42:M42)</f>
        <v>0</v>
      </c>
    </row>
    <row r="43" spans="1:14" ht="12.75">
      <c r="A43" s="1255"/>
      <c r="B43" s="1189"/>
      <c r="C43" s="1190"/>
      <c r="D43" s="1190"/>
      <c r="E43" s="1190"/>
      <c r="F43" s="1190"/>
      <c r="G43" s="1190"/>
      <c r="H43" s="1190"/>
      <c r="I43" s="1190"/>
      <c r="J43" s="1190"/>
      <c r="K43" s="1190"/>
      <c r="L43" s="1190"/>
      <c r="M43" s="1190"/>
      <c r="N43" s="1244"/>
    </row>
    <row r="44" spans="1:14" ht="13.5" thickBot="1">
      <c r="A44" s="1256"/>
      <c r="B44" s="1192"/>
      <c r="C44" s="1193"/>
      <c r="D44" s="1193"/>
      <c r="E44" s="1193"/>
      <c r="F44" s="1193"/>
      <c r="G44" s="1193"/>
      <c r="H44" s="1193"/>
      <c r="I44" s="1193"/>
      <c r="J44" s="1193"/>
      <c r="K44" s="1193"/>
      <c r="L44" s="1193"/>
      <c r="M44" s="1193"/>
      <c r="N44" s="1621"/>
    </row>
    <row r="45" spans="1:14" ht="12.75">
      <c r="A45" s="1194"/>
      <c r="B45" s="1101"/>
      <c r="C45" s="1101"/>
      <c r="D45" s="1101"/>
      <c r="E45" s="1101"/>
      <c r="F45" s="1101"/>
      <c r="G45" s="1101"/>
      <c r="H45" s="1101"/>
      <c r="I45" s="1101"/>
      <c r="J45" s="1101"/>
      <c r="K45" s="1101"/>
      <c r="L45" s="1101"/>
      <c r="M45" s="1101"/>
      <c r="N45" s="1195"/>
    </row>
    <row r="46" spans="1:14" ht="12.7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1196"/>
    </row>
    <row r="47" spans="1:14" ht="12.75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1196"/>
    </row>
    <row r="48" spans="1:14" ht="16.5" thickBot="1">
      <c r="A48" s="1102"/>
      <c r="B48" s="1197"/>
      <c r="C48" s="1197"/>
      <c r="D48" s="1197"/>
      <c r="E48" s="1171"/>
      <c r="F48" s="1171"/>
      <c r="G48" s="1198"/>
      <c r="H48" s="1197"/>
      <c r="I48" s="1197"/>
      <c r="J48" s="1197"/>
      <c r="K48" s="1197"/>
      <c r="L48" s="1197"/>
      <c r="M48" s="1197"/>
      <c r="N48" s="1129" t="s">
        <v>111</v>
      </c>
    </row>
    <row r="49" spans="1:15" ht="43.5" customHeight="1" thickBot="1">
      <c r="A49" s="1174" t="s">
        <v>122</v>
      </c>
      <c r="B49" s="1199">
        <f>'Företagsfakta '!D20</f>
        <v>0</v>
      </c>
      <c r="C49" s="1200" t="s">
        <v>46</v>
      </c>
      <c r="D49" s="1201"/>
      <c r="E49" s="217"/>
      <c r="F49" s="217"/>
      <c r="G49" s="813"/>
      <c r="H49" s="1130" t="s">
        <v>1</v>
      </c>
      <c r="I49" s="1131"/>
      <c r="J49" s="1202" t="str">
        <f>J3</f>
        <v>År 2013</v>
      </c>
      <c r="K49" s="1203"/>
      <c r="L49" s="1200" t="str">
        <f>L3</f>
        <v>Bihuset</v>
      </c>
      <c r="M49" s="1204"/>
      <c r="N49" s="1205"/>
      <c r="O49" t="s">
        <v>0</v>
      </c>
    </row>
    <row r="50" spans="1:14" ht="15.75" customHeight="1" thickBot="1">
      <c r="A50" s="1576" t="s">
        <v>0</v>
      </c>
      <c r="B50" s="1137" t="s">
        <v>47</v>
      </c>
      <c r="C50" s="1138" t="s">
        <v>48</v>
      </c>
      <c r="D50" s="1138" t="s">
        <v>49</v>
      </c>
      <c r="E50" s="1138" t="s">
        <v>50</v>
      </c>
      <c r="F50" s="1138" t="s">
        <v>51</v>
      </c>
      <c r="G50" s="1138" t="s">
        <v>52</v>
      </c>
      <c r="H50" s="1138" t="s">
        <v>53</v>
      </c>
      <c r="I50" s="1138" t="s">
        <v>54</v>
      </c>
      <c r="J50" s="1138" t="s">
        <v>55</v>
      </c>
      <c r="K50" s="1138" t="s">
        <v>56</v>
      </c>
      <c r="L50" s="1138" t="s">
        <v>57</v>
      </c>
      <c r="M50" s="1138" t="s">
        <v>58</v>
      </c>
      <c r="N50" s="1139" t="s">
        <v>227</v>
      </c>
    </row>
    <row r="51" spans="1:14" ht="15.75" customHeight="1">
      <c r="A51" s="1136" t="s">
        <v>122</v>
      </c>
      <c r="B51" s="1144">
        <f>'Övriga kostnader'!$I$56/12</f>
        <v>0</v>
      </c>
      <c r="C51" s="1144">
        <f>'Övriga kostnader'!$I$56/12</f>
        <v>0</v>
      </c>
      <c r="D51" s="1144">
        <f>'Övriga kostnader'!$I$56/12</f>
        <v>0</v>
      </c>
      <c r="E51" s="1144">
        <f>'Övriga kostnader'!$I$56/12</f>
        <v>0</v>
      </c>
      <c r="F51" s="1144">
        <f>'Övriga kostnader'!$I$56/12</f>
        <v>0</v>
      </c>
      <c r="G51" s="1144">
        <f>'Övriga kostnader'!$I$56/12</f>
        <v>0</v>
      </c>
      <c r="H51" s="1144">
        <f>'Övriga kostnader'!$I$56/12</f>
        <v>0</v>
      </c>
      <c r="I51" s="1144">
        <f>'Övriga kostnader'!$I$56/12</f>
        <v>0</v>
      </c>
      <c r="J51" s="1144">
        <f>'Övriga kostnader'!$I$56/12</f>
        <v>0</v>
      </c>
      <c r="K51" s="1144">
        <f>'Övriga kostnader'!$I$56/12</f>
        <v>0</v>
      </c>
      <c r="L51" s="1144">
        <f>'Övriga kostnader'!$I$56/12</f>
        <v>0</v>
      </c>
      <c r="M51" s="1144">
        <f>'Övriga kostnader'!$I$56/12</f>
        <v>0</v>
      </c>
      <c r="N51" s="1142">
        <f>SUM(B51:M51)</f>
        <v>0</v>
      </c>
    </row>
    <row r="52" spans="1:14" ht="15.75" customHeight="1" thickBot="1">
      <c r="A52" s="1577"/>
      <c r="B52" s="1276"/>
      <c r="C52" s="1276"/>
      <c r="D52" s="1276"/>
      <c r="E52" s="1276"/>
      <c r="F52" s="1276"/>
      <c r="G52" s="1276"/>
      <c r="H52" s="1276"/>
      <c r="I52" s="1276"/>
      <c r="J52" s="1276"/>
      <c r="K52" s="1276"/>
      <c r="L52" s="1276"/>
      <c r="M52" s="1276"/>
      <c r="N52" s="1578" t="s">
        <v>0</v>
      </c>
    </row>
    <row r="53" spans="1:14" ht="13.5" thickBot="1">
      <c r="A53" s="1102"/>
      <c r="B53" s="1102"/>
      <c r="C53" s="1102"/>
      <c r="D53" s="1102"/>
      <c r="E53" s="1102"/>
      <c r="F53" s="1102"/>
      <c r="G53" s="1102"/>
      <c r="H53" s="1102"/>
      <c r="I53" s="1102"/>
      <c r="J53" s="1102"/>
      <c r="K53" s="1102"/>
      <c r="L53" s="1102"/>
      <c r="M53" s="1102"/>
      <c r="N53" s="1102"/>
    </row>
    <row r="54" spans="1:14" ht="43.5" customHeight="1" thickBot="1">
      <c r="A54" s="1130" t="s">
        <v>121</v>
      </c>
      <c r="B54" s="1131"/>
      <c r="C54" s="1131"/>
      <c r="D54" s="1132">
        <f>'Företagsfakta '!D19</f>
        <v>0</v>
      </c>
      <c r="E54" s="1133" t="s">
        <v>46</v>
      </c>
      <c r="F54" s="1131"/>
      <c r="G54" s="1135"/>
      <c r="H54" s="1130" t="s">
        <v>1</v>
      </c>
      <c r="I54" s="1131"/>
      <c r="J54" s="1134" t="str">
        <f>J3</f>
        <v>År 2013</v>
      </c>
      <c r="K54" s="1135"/>
      <c r="L54" s="1133" t="str">
        <f>L3</f>
        <v>Bihuset</v>
      </c>
      <c r="M54" s="1131"/>
      <c r="N54" s="1135" t="str">
        <f>N12</f>
        <v> </v>
      </c>
    </row>
    <row r="55" spans="1:14" ht="25.5">
      <c r="A55" s="1568"/>
      <c r="B55" s="53"/>
      <c r="C55" s="53"/>
      <c r="D55" s="53"/>
      <c r="E55" s="45"/>
      <c r="F55" s="45"/>
      <c r="G55" s="53"/>
      <c r="H55" s="53"/>
      <c r="I55" s="53"/>
      <c r="J55" s="53"/>
      <c r="K55" s="53"/>
      <c r="L55" s="53"/>
      <c r="M55" s="53"/>
      <c r="N55" s="1569"/>
    </row>
    <row r="56" spans="1:14" ht="15.75" customHeight="1">
      <c r="A56" s="1570" t="s">
        <v>0</v>
      </c>
      <c r="B56" s="1207" t="s">
        <v>47</v>
      </c>
      <c r="C56" s="1208" t="s">
        <v>48</v>
      </c>
      <c r="D56" s="1208" t="s">
        <v>49</v>
      </c>
      <c r="E56" s="1208" t="s">
        <v>50</v>
      </c>
      <c r="F56" s="1208" t="s">
        <v>51</v>
      </c>
      <c r="G56" s="1208" t="s">
        <v>52</v>
      </c>
      <c r="H56" s="1208" t="s">
        <v>53</v>
      </c>
      <c r="I56" s="1208" t="s">
        <v>54</v>
      </c>
      <c r="J56" s="1208" t="s">
        <v>55</v>
      </c>
      <c r="K56" s="1208" t="s">
        <v>56</v>
      </c>
      <c r="L56" s="1208" t="s">
        <v>57</v>
      </c>
      <c r="M56" s="1208" t="s">
        <v>58</v>
      </c>
      <c r="N56" s="1571" t="s">
        <v>59</v>
      </c>
    </row>
    <row r="57" spans="1:14" ht="15.75" customHeight="1">
      <c r="A57" s="1136" t="s">
        <v>122</v>
      </c>
      <c r="B57" s="1209">
        <f>'Övriga kostnader'!$I$55/12</f>
        <v>0</v>
      </c>
      <c r="C57" s="1210">
        <f>'Övriga kostnader'!$I$55/12</f>
        <v>0</v>
      </c>
      <c r="D57" s="1210">
        <f>'Övriga kostnader'!$I$55/12</f>
        <v>0</v>
      </c>
      <c r="E57" s="1210">
        <f>'Övriga kostnader'!$I$55/12</f>
        <v>0</v>
      </c>
      <c r="F57" s="1210">
        <f>'Övriga kostnader'!$I$55/12</f>
        <v>0</v>
      </c>
      <c r="G57" s="1210">
        <f>'Övriga kostnader'!$I$55/12</f>
        <v>0</v>
      </c>
      <c r="H57" s="1210">
        <f>'Övriga kostnader'!$I$55/12</f>
        <v>0</v>
      </c>
      <c r="I57" s="1210">
        <f>'Övriga kostnader'!$I$55/12</f>
        <v>0</v>
      </c>
      <c r="J57" s="1210">
        <f>'Övriga kostnader'!$I$55/12</f>
        <v>0</v>
      </c>
      <c r="K57" s="1210">
        <f>'Övriga kostnader'!$I$55/12</f>
        <v>0</v>
      </c>
      <c r="L57" s="1210">
        <f>'Övriga kostnader'!$I$55/12</f>
        <v>0</v>
      </c>
      <c r="M57" s="1211">
        <f>'Övriga kostnader'!$I$55/12</f>
        <v>0</v>
      </c>
      <c r="N57" s="1142">
        <f>SUM(B57:M57)</f>
        <v>0</v>
      </c>
    </row>
    <row r="58" spans="1:14" ht="15.75" customHeight="1" thickBot="1">
      <c r="A58" s="1572" t="s">
        <v>0</v>
      </c>
      <c r="B58" s="1573" t="s">
        <v>0</v>
      </c>
      <c r="C58" s="1574" t="s">
        <v>0</v>
      </c>
      <c r="D58" s="1574" t="s">
        <v>0</v>
      </c>
      <c r="E58" s="1574"/>
      <c r="F58" s="1574"/>
      <c r="G58" s="1574"/>
      <c r="H58" s="1574"/>
      <c r="I58" s="1574"/>
      <c r="J58" s="1574"/>
      <c r="K58" s="1574" t="s">
        <v>0</v>
      </c>
      <c r="L58" s="1574" t="s">
        <v>0</v>
      </c>
      <c r="M58" s="1574" t="s">
        <v>0</v>
      </c>
      <c r="N58" s="1575" t="s">
        <v>0</v>
      </c>
    </row>
    <row r="59" spans="1:14" ht="13.5" thickBot="1">
      <c r="A59" s="1102"/>
      <c r="B59" s="1102"/>
      <c r="C59" s="1102"/>
      <c r="D59" s="1102"/>
      <c r="E59" s="1102"/>
      <c r="F59" s="1102"/>
      <c r="G59" s="1102"/>
      <c r="H59" s="1102"/>
      <c r="I59" s="1102"/>
      <c r="J59" s="1102"/>
      <c r="K59" s="1102"/>
      <c r="L59" s="1102"/>
      <c r="M59" s="1102"/>
      <c r="N59" s="1102"/>
    </row>
    <row r="60" spans="1:14" ht="43.5" customHeight="1" thickBot="1">
      <c r="A60" s="1174" t="s">
        <v>121</v>
      </c>
      <c r="B60" s="1213"/>
      <c r="C60" s="1213"/>
      <c r="D60" s="1202">
        <f>'Företagsfakta '!D21</f>
        <v>0</v>
      </c>
      <c r="E60" s="1200" t="s">
        <v>46</v>
      </c>
      <c r="F60" s="1213"/>
      <c r="G60" s="813"/>
      <c r="H60" s="1130" t="s">
        <v>1</v>
      </c>
      <c r="I60" s="1131"/>
      <c r="J60" s="1213" t="str">
        <f>J3</f>
        <v>År 2013</v>
      </c>
      <c r="K60" s="1214"/>
      <c r="L60" s="1224" t="str">
        <f>L3</f>
        <v>Bihuset</v>
      </c>
      <c r="M60" s="1213"/>
      <c r="N60" s="1215"/>
    </row>
    <row r="61" spans="1:14" ht="15.75" customHeight="1">
      <c r="A61" s="1576" t="s">
        <v>0</v>
      </c>
      <c r="B61" s="1216" t="s">
        <v>47</v>
      </c>
      <c r="C61" s="1217" t="s">
        <v>48</v>
      </c>
      <c r="D61" s="1217" t="s">
        <v>49</v>
      </c>
      <c r="E61" s="1217" t="s">
        <v>50</v>
      </c>
      <c r="F61" s="1217" t="s">
        <v>51</v>
      </c>
      <c r="G61" s="1217" t="s">
        <v>52</v>
      </c>
      <c r="H61" s="1217" t="s">
        <v>53</v>
      </c>
      <c r="I61" s="1217" t="s">
        <v>54</v>
      </c>
      <c r="J61" s="1217" t="s">
        <v>55</v>
      </c>
      <c r="K61" s="1217" t="s">
        <v>56</v>
      </c>
      <c r="L61" s="1217" t="s">
        <v>57</v>
      </c>
      <c r="M61" s="1217" t="s">
        <v>58</v>
      </c>
      <c r="N61" s="1218" t="s">
        <v>227</v>
      </c>
    </row>
    <row r="62" spans="1:14" ht="15.75" customHeight="1">
      <c r="A62" s="1136" t="s">
        <v>122</v>
      </c>
      <c r="B62" s="1219">
        <f>'Övriga kostnader'!$I$57/12</f>
        <v>0</v>
      </c>
      <c r="C62" s="1220">
        <f>'Övriga kostnader'!$I$57/12</f>
        <v>0</v>
      </c>
      <c r="D62" s="1220">
        <f>'Övriga kostnader'!$I$57/12</f>
        <v>0</v>
      </c>
      <c r="E62" s="1220">
        <f>'Övriga kostnader'!$I$57/12</f>
        <v>0</v>
      </c>
      <c r="F62" s="1220">
        <f>'Övriga kostnader'!$I$57/12</f>
        <v>0</v>
      </c>
      <c r="G62" s="1220">
        <f>'Övriga kostnader'!$I$57/12</f>
        <v>0</v>
      </c>
      <c r="H62" s="1220">
        <f>'Övriga kostnader'!$I$57/12</f>
        <v>0</v>
      </c>
      <c r="I62" s="1220">
        <f>'Övriga kostnader'!$I$57/12</f>
        <v>0</v>
      </c>
      <c r="J62" s="1220">
        <f>'Övriga kostnader'!$I$57/12</f>
        <v>0</v>
      </c>
      <c r="K62" s="1220">
        <f>'Övriga kostnader'!$I$57/12</f>
        <v>0</v>
      </c>
      <c r="L62" s="1220">
        <f>'Övriga kostnader'!$I$57/12</f>
        <v>0</v>
      </c>
      <c r="M62" s="1220">
        <f>'Övriga kostnader'!$I$57/12</f>
        <v>0</v>
      </c>
      <c r="N62" s="1579">
        <f aca="true" t="shared" si="9" ref="N62:N68">SUM(B62:M62)</f>
        <v>0</v>
      </c>
    </row>
    <row r="63" spans="1:14" ht="15.75" customHeight="1">
      <c r="A63" s="1255" t="s">
        <v>205</v>
      </c>
      <c r="B63" s="1152">
        <f>B51*'Företagsfakta '!$D$20/100</f>
        <v>0</v>
      </c>
      <c r="C63" s="1152">
        <f>C51*'Företagsfakta '!$D$20/100</f>
        <v>0</v>
      </c>
      <c r="D63" s="1152">
        <f>D51*'Företagsfakta '!$D$20/100</f>
        <v>0</v>
      </c>
      <c r="E63" s="1152">
        <f>E51*'Företagsfakta '!$D$20/100</f>
        <v>0</v>
      </c>
      <c r="F63" s="1152">
        <f>F51*'Företagsfakta '!$D$20/100</f>
        <v>0</v>
      </c>
      <c r="G63" s="1152">
        <f>G51*'Företagsfakta '!$D$20/100</f>
        <v>0</v>
      </c>
      <c r="H63" s="1152">
        <f>H51*'Företagsfakta '!$D$20/100</f>
        <v>0</v>
      </c>
      <c r="I63" s="1152">
        <f>I51*'Företagsfakta '!$D$20/100</f>
        <v>0</v>
      </c>
      <c r="J63" s="1152">
        <f>J51*'Företagsfakta '!$D$20/100</f>
        <v>0</v>
      </c>
      <c r="K63" s="1152">
        <f>K51*'Företagsfakta '!$D$20/100</f>
        <v>0</v>
      </c>
      <c r="L63" s="1152">
        <f>L51*'Företagsfakta '!$D$20/100</f>
        <v>0</v>
      </c>
      <c r="M63" s="1152">
        <f>M51*'Företagsfakta '!$D$20/100</f>
        <v>0</v>
      </c>
      <c r="N63" s="1244">
        <f t="shared" si="9"/>
        <v>0</v>
      </c>
    </row>
    <row r="64" spans="1:15" ht="15.75" customHeight="1">
      <c r="A64" s="1255" t="s">
        <v>206</v>
      </c>
      <c r="B64" s="1152">
        <f>B57*'Företagsfakta '!$D$19/100</f>
        <v>0</v>
      </c>
      <c r="C64" s="1152">
        <f>C57*'Företagsfakta '!$D$19/100</f>
        <v>0</v>
      </c>
      <c r="D64" s="1152">
        <f>D57*'Företagsfakta '!$D$19/100</f>
        <v>0</v>
      </c>
      <c r="E64" s="1152">
        <f>E57*'Företagsfakta '!$D$19/100</f>
        <v>0</v>
      </c>
      <c r="F64" s="1152">
        <f>F57*'Företagsfakta '!$D$19/100</f>
        <v>0</v>
      </c>
      <c r="G64" s="1152">
        <f>G57*'Företagsfakta '!$D$19/100</f>
        <v>0</v>
      </c>
      <c r="H64" s="1152">
        <f>H57*'Företagsfakta '!$D$19/100</f>
        <v>0</v>
      </c>
      <c r="I64" s="1152">
        <f>I57*'Företagsfakta '!$D$19/100</f>
        <v>0</v>
      </c>
      <c r="J64" s="1152">
        <f>J57*'Företagsfakta '!$D$19/100</f>
        <v>0</v>
      </c>
      <c r="K64" s="1152">
        <f>K57*'Företagsfakta '!$D$19/100</f>
        <v>0</v>
      </c>
      <c r="L64" s="1152">
        <f>L57*'Företagsfakta '!$D$19/100</f>
        <v>0</v>
      </c>
      <c r="M64" s="1152">
        <f>M57*'Företagsfakta '!$D$19/100</f>
        <v>0</v>
      </c>
      <c r="N64" s="1244">
        <f t="shared" si="9"/>
        <v>0</v>
      </c>
      <c r="O64" t="s">
        <v>0</v>
      </c>
    </row>
    <row r="65" spans="1:14" ht="15.75" customHeight="1">
      <c r="A65" s="1255" t="s">
        <v>207</v>
      </c>
      <c r="B65" s="1152">
        <f>B62*'Företagsfakta '!$D$21/100</f>
        <v>0</v>
      </c>
      <c r="C65" s="1152">
        <f>C62*'Företagsfakta '!$D$21/100</f>
        <v>0</v>
      </c>
      <c r="D65" s="1152">
        <f>D62*'Företagsfakta '!$D$21/100</f>
        <v>0</v>
      </c>
      <c r="E65" s="1152">
        <f>E62*'Företagsfakta '!$D$21/100</f>
        <v>0</v>
      </c>
      <c r="F65" s="1152">
        <f>F62*'Företagsfakta '!$D$21/100</f>
        <v>0</v>
      </c>
      <c r="G65" s="1152">
        <f>G62*'Företagsfakta '!$D$21/100</f>
        <v>0</v>
      </c>
      <c r="H65" s="1152">
        <f>H62*'Företagsfakta '!$D$21/100</f>
        <v>0</v>
      </c>
      <c r="I65" s="1152">
        <f>I62*'Företagsfakta '!$D$21/100</f>
        <v>0</v>
      </c>
      <c r="J65" s="1152">
        <f>J62*'Företagsfakta '!$D$21/100</f>
        <v>0</v>
      </c>
      <c r="K65" s="1152">
        <f>K62*'Företagsfakta '!$D$21/100</f>
        <v>0</v>
      </c>
      <c r="L65" s="1152">
        <f>L62*'Företagsfakta '!$D$21/100</f>
        <v>0</v>
      </c>
      <c r="M65" s="1152">
        <f>M62*'Företagsfakta '!$D$21/100</f>
        <v>0</v>
      </c>
      <c r="N65" s="1241">
        <f t="shared" si="9"/>
        <v>0</v>
      </c>
    </row>
    <row r="66" spans="1:14" ht="15.75" customHeight="1">
      <c r="A66" s="1580" t="s">
        <v>208</v>
      </c>
      <c r="B66" s="1222">
        <f>SUM(B63:B65)</f>
        <v>0</v>
      </c>
      <c r="C66" s="1222">
        <f aca="true" t="shared" si="10" ref="C66:M66">SUM(C63:C65)</f>
        <v>0</v>
      </c>
      <c r="D66" s="1222">
        <f t="shared" si="10"/>
        <v>0</v>
      </c>
      <c r="E66" s="1222">
        <f t="shared" si="10"/>
        <v>0</v>
      </c>
      <c r="F66" s="1222">
        <f t="shared" si="10"/>
        <v>0</v>
      </c>
      <c r="G66" s="1222">
        <f t="shared" si="10"/>
        <v>0</v>
      </c>
      <c r="H66" s="1222">
        <f t="shared" si="10"/>
        <v>0</v>
      </c>
      <c r="I66" s="1222">
        <f t="shared" si="10"/>
        <v>0</v>
      </c>
      <c r="J66" s="1222">
        <f t="shared" si="10"/>
        <v>0</v>
      </c>
      <c r="K66" s="1222">
        <f t="shared" si="10"/>
        <v>0</v>
      </c>
      <c r="L66" s="1222">
        <f t="shared" si="10"/>
        <v>0</v>
      </c>
      <c r="M66" s="1222">
        <f t="shared" si="10"/>
        <v>0</v>
      </c>
      <c r="N66" s="1581">
        <f t="shared" si="9"/>
        <v>0</v>
      </c>
    </row>
    <row r="67" spans="1:14" ht="15.75" customHeight="1">
      <c r="A67" s="1255" t="s">
        <v>209</v>
      </c>
      <c r="B67" s="1152">
        <f aca="true" t="shared" si="11" ref="B67:I67">B51+B57+B62</f>
        <v>0</v>
      </c>
      <c r="C67" s="1152">
        <f t="shared" si="11"/>
        <v>0</v>
      </c>
      <c r="D67" s="1152">
        <f t="shared" si="11"/>
        <v>0</v>
      </c>
      <c r="E67" s="1152">
        <f t="shared" si="11"/>
        <v>0</v>
      </c>
      <c r="F67" s="1152">
        <f t="shared" si="11"/>
        <v>0</v>
      </c>
      <c r="G67" s="1152">
        <f t="shared" si="11"/>
        <v>0</v>
      </c>
      <c r="H67" s="1152">
        <f t="shared" si="11"/>
        <v>0</v>
      </c>
      <c r="I67" s="1152">
        <f t="shared" si="11"/>
        <v>0</v>
      </c>
      <c r="J67" s="1152">
        <f>J51+J57+J62</f>
        <v>0</v>
      </c>
      <c r="K67" s="1152">
        <f>K51+K57+K62</f>
        <v>0</v>
      </c>
      <c r="L67" s="1152">
        <f>L51+L57+L62</f>
        <v>0</v>
      </c>
      <c r="M67" s="1152">
        <f>M51+M57+M62</f>
        <v>0</v>
      </c>
      <c r="N67" s="1244">
        <f t="shared" si="9"/>
        <v>0</v>
      </c>
    </row>
    <row r="68" spans="1:14" ht="15.75" customHeight="1">
      <c r="A68" s="1255" t="s">
        <v>210</v>
      </c>
      <c r="B68" s="1152">
        <f>SUM(B66:B67)</f>
        <v>0</v>
      </c>
      <c r="C68" s="1152">
        <f aca="true" t="shared" si="12" ref="C68:M68">SUM(C66:C67)</f>
        <v>0</v>
      </c>
      <c r="D68" s="1152">
        <f t="shared" si="12"/>
        <v>0</v>
      </c>
      <c r="E68" s="1152">
        <f t="shared" si="12"/>
        <v>0</v>
      </c>
      <c r="F68" s="1152">
        <f t="shared" si="12"/>
        <v>0</v>
      </c>
      <c r="G68" s="1152">
        <f t="shared" si="12"/>
        <v>0</v>
      </c>
      <c r="H68" s="1152">
        <f t="shared" si="12"/>
        <v>0</v>
      </c>
      <c r="I68" s="1152">
        <f t="shared" si="12"/>
        <v>0</v>
      </c>
      <c r="J68" s="1152">
        <f t="shared" si="12"/>
        <v>0</v>
      </c>
      <c r="K68" s="1152">
        <f t="shared" si="12"/>
        <v>0</v>
      </c>
      <c r="L68" s="1152">
        <f t="shared" si="12"/>
        <v>0</v>
      </c>
      <c r="M68" s="1152">
        <f t="shared" si="12"/>
        <v>0</v>
      </c>
      <c r="N68" s="1244">
        <f t="shared" si="9"/>
        <v>0</v>
      </c>
    </row>
    <row r="69" spans="1:14" ht="15.75" customHeight="1" thickBot="1">
      <c r="A69" s="1164"/>
      <c r="B69" s="1165"/>
      <c r="C69" s="1165"/>
      <c r="D69" s="1165"/>
      <c r="E69" s="1165"/>
      <c r="F69" s="1165"/>
      <c r="G69" s="1165"/>
      <c r="H69" s="1165"/>
      <c r="I69" s="1165"/>
      <c r="J69" s="1165"/>
      <c r="K69" s="1165"/>
      <c r="L69" s="1165"/>
      <c r="M69" s="1165"/>
      <c r="N69" s="1582"/>
    </row>
    <row r="70" spans="1:14" ht="15.75" customHeight="1">
      <c r="A70" s="1564"/>
      <c r="B70" s="1565"/>
      <c r="C70" s="1565"/>
      <c r="D70" s="1565"/>
      <c r="E70" s="1565"/>
      <c r="F70" s="1565"/>
      <c r="G70" s="1565"/>
      <c r="H70" s="1565"/>
      <c r="I70" s="1565"/>
      <c r="J70" s="1565"/>
      <c r="K70" s="1565"/>
      <c r="L70" s="1565"/>
      <c r="M70" s="1565"/>
      <c r="N70" s="1567"/>
    </row>
    <row r="71" spans="1:14" ht="15.75" customHeight="1">
      <c r="A71" s="1564"/>
      <c r="B71" s="1565"/>
      <c r="C71" s="1565"/>
      <c r="D71" s="1565"/>
      <c r="E71" s="1565"/>
      <c r="F71" s="1565"/>
      <c r="G71" s="1565"/>
      <c r="H71" s="1565"/>
      <c r="I71" s="1565"/>
      <c r="J71" s="1565"/>
      <c r="K71" s="1565"/>
      <c r="L71" s="1565"/>
      <c r="M71" s="1565"/>
      <c r="N71" s="1567"/>
    </row>
    <row r="72" spans="1:14" ht="16.5" thickBot="1">
      <c r="A72" s="1223"/>
      <c r="B72" s="1198"/>
      <c r="C72" s="1198"/>
      <c r="D72" s="1198"/>
      <c r="E72" s="1198"/>
      <c r="F72" s="1198"/>
      <c r="G72" s="1198"/>
      <c r="H72" s="1198"/>
      <c r="I72" s="1198"/>
      <c r="J72" s="1198"/>
      <c r="K72" s="1198"/>
      <c r="L72" s="1198"/>
      <c r="M72" s="1198"/>
      <c r="N72" s="1173" t="s">
        <v>153</v>
      </c>
    </row>
    <row r="73" spans="1:14" ht="43.5" customHeight="1" thickBot="1">
      <c r="A73" s="1224" t="s">
        <v>129</v>
      </c>
      <c r="B73" s="1204"/>
      <c r="C73" s="1204"/>
      <c r="D73" s="1204"/>
      <c r="E73" s="1131"/>
      <c r="F73" s="1131"/>
      <c r="G73" s="1135"/>
      <c r="H73" s="1130" t="s">
        <v>1</v>
      </c>
      <c r="I73" s="1131"/>
      <c r="J73" s="1134" t="str">
        <f>J3</f>
        <v>År 2013</v>
      </c>
      <c r="K73" s="1203"/>
      <c r="L73" s="1224" t="str">
        <f>L3</f>
        <v>Bihuset</v>
      </c>
      <c r="M73" s="1204"/>
      <c r="N73" s="1225" t="str">
        <f>N12</f>
        <v> </v>
      </c>
    </row>
    <row r="74" spans="1:14" ht="15.75">
      <c r="A74" s="1226"/>
      <c r="B74" s="34"/>
      <c r="C74" s="34"/>
      <c r="D74" s="34"/>
      <c r="E74" s="34"/>
      <c r="F74" s="1227"/>
      <c r="G74" s="34"/>
      <c r="H74" s="34"/>
      <c r="I74" s="34"/>
      <c r="J74" s="34"/>
      <c r="K74" s="34"/>
      <c r="L74" s="34"/>
      <c r="M74" s="34"/>
      <c r="N74" s="1228"/>
    </row>
    <row r="75" spans="1:14" ht="15.75" customHeight="1">
      <c r="A75" s="1229" t="s">
        <v>125</v>
      </c>
      <c r="B75" s="1230" t="s">
        <v>47</v>
      </c>
      <c r="C75" s="1231" t="s">
        <v>48</v>
      </c>
      <c r="D75" s="1232" t="s">
        <v>49</v>
      </c>
      <c r="E75" s="1232" t="s">
        <v>50</v>
      </c>
      <c r="F75" s="1232" t="s">
        <v>51</v>
      </c>
      <c r="G75" s="1232" t="s">
        <v>52</v>
      </c>
      <c r="H75" s="1232" t="s">
        <v>53</v>
      </c>
      <c r="I75" s="1232" t="s">
        <v>54</v>
      </c>
      <c r="J75" s="1232" t="s">
        <v>55</v>
      </c>
      <c r="K75" s="1232" t="s">
        <v>56</v>
      </c>
      <c r="L75" s="1232" t="s">
        <v>57</v>
      </c>
      <c r="M75" s="1232" t="s">
        <v>58</v>
      </c>
      <c r="N75" s="1233" t="s">
        <v>227</v>
      </c>
    </row>
    <row r="76" spans="1:14" ht="15.75" customHeight="1">
      <c r="A76" s="1136" t="str">
        <f>Personal!B34</f>
        <v>Skötsel av bikupor</v>
      </c>
      <c r="B76" s="1234">
        <f>Personal!$G$34/3</f>
        <v>0</v>
      </c>
      <c r="C76" s="1144">
        <f>Personal!$G$34/3</f>
        <v>0</v>
      </c>
      <c r="D76" s="1235">
        <f>Personal!$G$34/3</f>
        <v>0</v>
      </c>
      <c r="E76" s="1235">
        <f>Personal!$K$34/3</f>
        <v>0</v>
      </c>
      <c r="F76" s="1235">
        <f>Personal!$K$34/3</f>
        <v>0</v>
      </c>
      <c r="G76" s="1235">
        <f>Personal!$K$34/3</f>
        <v>0</v>
      </c>
      <c r="H76" s="1235">
        <f>Personal!$O$34/3</f>
        <v>0</v>
      </c>
      <c r="I76" s="1235">
        <f>Personal!$O$34/3</f>
        <v>0</v>
      </c>
      <c r="J76" s="1235">
        <f>Personal!$S$34/3</f>
        <v>0</v>
      </c>
      <c r="K76" s="1235">
        <f>Personal!$S$34/3</f>
        <v>0</v>
      </c>
      <c r="L76" s="1235">
        <f>Personal!$S$34/3</f>
        <v>0</v>
      </c>
      <c r="M76" s="1235">
        <f>Personal!$S$34/3</f>
        <v>0</v>
      </c>
      <c r="N76" s="1236">
        <f aca="true" t="shared" si="13" ref="N76:N83">SUM(B76:M76)</f>
        <v>0</v>
      </c>
    </row>
    <row r="77" spans="1:14" ht="15.75" customHeight="1">
      <c r="A77" s="1136" t="str">
        <f>Personal!B35</f>
        <v>Transporter</v>
      </c>
      <c r="B77" s="1183">
        <f>Personal!$G$35/3</f>
        <v>0</v>
      </c>
      <c r="C77" s="1144">
        <f>Personal!$G$35/3</f>
        <v>0</v>
      </c>
      <c r="D77" s="1144">
        <f>Personal!$G$35/3</f>
        <v>0</v>
      </c>
      <c r="E77" s="1144">
        <f>Personal!$K$35/3</f>
        <v>0</v>
      </c>
      <c r="F77" s="1144">
        <f>Personal!$K$35/3</f>
        <v>0</v>
      </c>
      <c r="G77" s="1144">
        <f>Personal!$K$35/3</f>
        <v>0</v>
      </c>
      <c r="H77" s="1144">
        <f>Personal!$O$35/3</f>
        <v>0</v>
      </c>
      <c r="I77" s="1144">
        <f>Personal!$O$35/3</f>
        <v>0</v>
      </c>
      <c r="J77" s="1144">
        <f>Personal!$O$35/3</f>
        <v>0</v>
      </c>
      <c r="K77" s="1144">
        <f>Personal!$S$35/3</f>
        <v>0</v>
      </c>
      <c r="L77" s="1144">
        <f>Personal!$S$35/3</f>
        <v>0</v>
      </c>
      <c r="M77" s="1144">
        <f>Personal!$S$35/3</f>
        <v>0</v>
      </c>
      <c r="N77" s="1142">
        <f t="shared" si="13"/>
        <v>0</v>
      </c>
    </row>
    <row r="78" spans="1:14" ht="15.75" customHeight="1">
      <c r="A78" s="1237" t="str">
        <f>Personal!B36</f>
        <v>Slungning</v>
      </c>
      <c r="B78" s="1183">
        <f>Personal!$G$36/3</f>
        <v>0</v>
      </c>
      <c r="C78" s="1144">
        <f>Personal!$G$36/3</f>
        <v>0</v>
      </c>
      <c r="D78" s="1144">
        <f>Personal!$G$36/3</f>
        <v>0</v>
      </c>
      <c r="E78" s="1144">
        <f>Personal!$K$36/3</f>
        <v>0</v>
      </c>
      <c r="F78" s="1144">
        <f>Personal!$K$36/3</f>
        <v>0</v>
      </c>
      <c r="G78" s="1144">
        <f>Personal!$K$36/3</f>
        <v>0</v>
      </c>
      <c r="H78" s="1144">
        <f>Personal!$O$36/3</f>
        <v>0</v>
      </c>
      <c r="I78" s="1144">
        <f>Personal!$O$36/3</f>
        <v>0</v>
      </c>
      <c r="J78" s="1144">
        <f>Personal!$O$36/3</f>
        <v>0</v>
      </c>
      <c r="K78" s="1144">
        <f>Personal!$S36/3</f>
        <v>0</v>
      </c>
      <c r="L78" s="1144">
        <f>Personal!$S36/3</f>
        <v>0</v>
      </c>
      <c r="M78" s="1144">
        <f>Personal!$S36/3</f>
        <v>0</v>
      </c>
      <c r="N78" s="1142">
        <f t="shared" si="13"/>
        <v>0</v>
      </c>
    </row>
    <row r="79" spans="1:14" ht="15.75" customHeight="1">
      <c r="A79" s="1237" t="str">
        <f>Personal!B37</f>
        <v>Honungsberedning</v>
      </c>
      <c r="B79" s="1183">
        <f>Personal!$G$37/3</f>
        <v>0</v>
      </c>
      <c r="C79" s="1144">
        <f>Personal!$G$37/3</f>
        <v>0</v>
      </c>
      <c r="D79" s="1144">
        <f>Personal!$G$37/3</f>
        <v>0</v>
      </c>
      <c r="E79" s="1144">
        <f>Personal!$K$37/3</f>
        <v>0</v>
      </c>
      <c r="F79" s="1144">
        <f>Personal!$K$37/3</f>
        <v>0</v>
      </c>
      <c r="G79" s="1144">
        <f>Personal!$K$37/3</f>
        <v>0</v>
      </c>
      <c r="H79" s="1144">
        <f>Personal!$O$37/3</f>
        <v>0</v>
      </c>
      <c r="I79" s="1144">
        <f>Personal!$O$37/3</f>
        <v>0</v>
      </c>
      <c r="J79" s="1144">
        <f>Personal!$O$37/3</f>
        <v>0</v>
      </c>
      <c r="K79" s="1144">
        <f>Personal!$S$37/3</f>
        <v>0</v>
      </c>
      <c r="L79" s="1144">
        <f>Personal!$S$37/3</f>
        <v>0</v>
      </c>
      <c r="M79" s="1144">
        <f>Personal!$S$37/3</f>
        <v>0</v>
      </c>
      <c r="N79" s="1142">
        <f t="shared" si="13"/>
        <v>0</v>
      </c>
    </row>
    <row r="80" spans="1:14" ht="15.75" customHeight="1">
      <c r="A80" s="1237" t="str">
        <f>Personal!B38</f>
        <v>Övrigt</v>
      </c>
      <c r="B80" s="1183">
        <f>Personal!$G$38/3</f>
        <v>0</v>
      </c>
      <c r="C80" s="1144">
        <f>Personal!$G$38/3</f>
        <v>0</v>
      </c>
      <c r="D80" s="1144">
        <f>Personal!$G$38/3</f>
        <v>0</v>
      </c>
      <c r="E80" s="1144">
        <f>Personal!$K$38/3</f>
        <v>0</v>
      </c>
      <c r="F80" s="1144">
        <f>Personal!$K$38/3</f>
        <v>0</v>
      </c>
      <c r="G80" s="1144">
        <f>Personal!$K$38/3</f>
        <v>0</v>
      </c>
      <c r="H80" s="1144">
        <f>Personal!$O$38/3</f>
        <v>0</v>
      </c>
      <c r="I80" s="1144">
        <f>Personal!$O$38/3</f>
        <v>0</v>
      </c>
      <c r="J80" s="1144">
        <f>Personal!$O$38/3</f>
        <v>0</v>
      </c>
      <c r="K80" s="1144">
        <f>Personal!$S$38/3</f>
        <v>0</v>
      </c>
      <c r="L80" s="1144">
        <f>Personal!$S$38/3</f>
        <v>0</v>
      </c>
      <c r="M80" s="1144">
        <f>Personal!$S$38/3</f>
        <v>0</v>
      </c>
      <c r="N80" s="1142">
        <f t="shared" si="13"/>
        <v>0</v>
      </c>
    </row>
    <row r="81" spans="1:14" ht="15.75" customHeight="1">
      <c r="A81" s="1238" t="str">
        <f>Personal!B39</f>
        <v>Övrigt</v>
      </c>
      <c r="B81" s="1239">
        <f>Personal!$G$39/3</f>
        <v>0</v>
      </c>
      <c r="C81" s="1206">
        <f>Personal!$G$39/3</f>
        <v>0</v>
      </c>
      <c r="D81" s="1206">
        <f>Personal!$G$39/3</f>
        <v>0</v>
      </c>
      <c r="E81" s="1206">
        <f>Personal!$K$39/3</f>
        <v>0</v>
      </c>
      <c r="F81" s="1206">
        <f>Personal!$K$39/3</f>
        <v>0</v>
      </c>
      <c r="G81" s="1206">
        <f>Personal!$K$39/3</f>
        <v>0</v>
      </c>
      <c r="H81" s="1206">
        <f>Personal!$O$39/3</f>
        <v>0</v>
      </c>
      <c r="I81" s="1206">
        <f>Personal!$O$39/3</f>
        <v>0</v>
      </c>
      <c r="J81" s="1206">
        <f>Personal!$O$39/3</f>
        <v>0</v>
      </c>
      <c r="K81" s="1206">
        <f>Personal!$S$39/3</f>
        <v>0</v>
      </c>
      <c r="L81" s="1206">
        <f>Personal!$S$39/3</f>
        <v>0</v>
      </c>
      <c r="M81" s="1206">
        <f>Personal!$S$39/3</f>
        <v>0</v>
      </c>
      <c r="N81" s="1163">
        <f t="shared" si="13"/>
        <v>0</v>
      </c>
    </row>
    <row r="82" spans="1:14" ht="15.75" customHeight="1">
      <c r="A82" s="1240"/>
      <c r="B82" s="1212"/>
      <c r="C82" s="1212"/>
      <c r="D82" s="1212"/>
      <c r="E82" s="1212"/>
      <c r="F82" s="1212"/>
      <c r="G82" s="1212"/>
      <c r="H82" s="1212"/>
      <c r="I82" s="1212"/>
      <c r="J82" s="1212"/>
      <c r="K82" s="1212"/>
      <c r="L82" s="1212"/>
      <c r="M82" s="1212"/>
      <c r="N82" s="1241" t="s">
        <v>0</v>
      </c>
    </row>
    <row r="83" spans="1:14" ht="15.75" customHeight="1">
      <c r="A83" s="1242" t="s">
        <v>175</v>
      </c>
      <c r="B83" s="1243">
        <f>SUM(B76:B81)</f>
        <v>0</v>
      </c>
      <c r="C83" s="1243">
        <f aca="true" t="shared" si="14" ref="C83:M83">SUM(C76:C81)</f>
        <v>0</v>
      </c>
      <c r="D83" s="1243">
        <f t="shared" si="14"/>
        <v>0</v>
      </c>
      <c r="E83" s="1243">
        <f t="shared" si="14"/>
        <v>0</v>
      </c>
      <c r="F83" s="1243">
        <f t="shared" si="14"/>
        <v>0</v>
      </c>
      <c r="G83" s="1243">
        <f t="shared" si="14"/>
        <v>0</v>
      </c>
      <c r="H83" s="1243">
        <f t="shared" si="14"/>
        <v>0</v>
      </c>
      <c r="I83" s="1243">
        <f t="shared" si="14"/>
        <v>0</v>
      </c>
      <c r="J83" s="1243">
        <f t="shared" si="14"/>
        <v>0</v>
      </c>
      <c r="K83" s="1243">
        <f t="shared" si="14"/>
        <v>0</v>
      </c>
      <c r="L83" s="1243">
        <f t="shared" si="14"/>
        <v>0</v>
      </c>
      <c r="M83" s="1243">
        <f t="shared" si="14"/>
        <v>0</v>
      </c>
      <c r="N83" s="1244">
        <f t="shared" si="13"/>
        <v>0</v>
      </c>
    </row>
    <row r="84" spans="1:14" ht="15.75" customHeight="1" thickBot="1">
      <c r="A84" s="1242"/>
      <c r="B84" s="1243"/>
      <c r="C84" s="1243"/>
      <c r="D84" s="1243"/>
      <c r="E84" s="1243"/>
      <c r="F84" s="1243"/>
      <c r="G84" s="1243"/>
      <c r="H84" s="1243"/>
      <c r="I84" s="1243"/>
      <c r="J84" s="1243"/>
      <c r="K84" s="1243"/>
      <c r="L84" s="1243"/>
      <c r="M84" s="1243"/>
      <c r="N84" s="1244"/>
    </row>
    <row r="85" spans="1:14" ht="15.75" customHeight="1" thickBot="1">
      <c r="A85" s="1395" t="s">
        <v>62</v>
      </c>
      <c r="B85" s="1246" t="s">
        <v>47</v>
      </c>
      <c r="C85" s="1247" t="s">
        <v>48</v>
      </c>
      <c r="D85" s="1247" t="s">
        <v>49</v>
      </c>
      <c r="E85" s="1247" t="s">
        <v>50</v>
      </c>
      <c r="F85" s="1247" t="s">
        <v>51</v>
      </c>
      <c r="G85" s="1247" t="s">
        <v>52</v>
      </c>
      <c r="H85" s="1247" t="s">
        <v>53</v>
      </c>
      <c r="I85" s="1247" t="s">
        <v>54</v>
      </c>
      <c r="J85" s="1247" t="s">
        <v>55</v>
      </c>
      <c r="K85" s="1247" t="s">
        <v>56</v>
      </c>
      <c r="L85" s="1247" t="s">
        <v>57</v>
      </c>
      <c r="M85" s="1247" t="s">
        <v>58</v>
      </c>
      <c r="N85" s="1248" t="s">
        <v>0</v>
      </c>
    </row>
    <row r="86" spans="1:14" ht="15.75" customHeight="1">
      <c r="A86" s="1237" t="str">
        <f>Personal!B40</f>
        <v>Övrigt</v>
      </c>
      <c r="B86" s="1183">
        <f>Personal!$G$40/3</f>
        <v>0</v>
      </c>
      <c r="C86" s="1144">
        <f>Personal!$G$40/3</f>
        <v>0</v>
      </c>
      <c r="D86" s="1144">
        <f>Personal!$G$40/3</f>
        <v>0</v>
      </c>
      <c r="E86" s="1144">
        <f>Personal!$K$40/3</f>
        <v>0</v>
      </c>
      <c r="F86" s="1144">
        <f>Personal!$K$40/3</f>
        <v>0</v>
      </c>
      <c r="G86" s="1144">
        <f>Personal!$K$40/3</f>
        <v>0</v>
      </c>
      <c r="H86" s="1144">
        <f>Personal!$O$40/3</f>
        <v>0</v>
      </c>
      <c r="I86" s="1144">
        <f>Personal!$O$40/3</f>
        <v>0</v>
      </c>
      <c r="J86" s="1144">
        <f>Personal!$O$40/3</f>
        <v>0</v>
      </c>
      <c r="K86" s="1144">
        <f>Personal!$S$40/3</f>
        <v>0</v>
      </c>
      <c r="L86" s="1144">
        <f>Personal!$S$40/3</f>
        <v>0</v>
      </c>
      <c r="M86" s="1144">
        <f>Personal!$S$40/3</f>
        <v>0</v>
      </c>
      <c r="N86" s="1142">
        <f>SUM(B86:M86)</f>
        <v>0</v>
      </c>
    </row>
    <row r="87" spans="1:14" ht="15.75" customHeight="1">
      <c r="A87" s="1237" t="str">
        <f>Personal!B41</f>
        <v>Företagarens egen lön</v>
      </c>
      <c r="B87" s="1239">
        <f>Personal!$G$41/3</f>
        <v>0</v>
      </c>
      <c r="C87" s="1206">
        <f>Personal!$G$41/3</f>
        <v>0</v>
      </c>
      <c r="D87" s="1206">
        <f>Personal!$G$41/3</f>
        <v>0</v>
      </c>
      <c r="E87" s="1206">
        <f>Personal!$K$41/3</f>
        <v>0</v>
      </c>
      <c r="F87" s="1206">
        <f>Personal!$K$41/3</f>
        <v>0</v>
      </c>
      <c r="G87" s="1206">
        <f>Personal!$K$41/3</f>
        <v>0</v>
      </c>
      <c r="H87" s="1206">
        <f>Personal!$O$41/3</f>
        <v>0</v>
      </c>
      <c r="I87" s="1206">
        <f>Personal!$O$41/3</f>
        <v>0</v>
      </c>
      <c r="J87" s="1206">
        <f>Personal!$O$41/3</f>
        <v>0</v>
      </c>
      <c r="K87" s="1206">
        <f>Personal!$S$41/3</f>
        <v>0</v>
      </c>
      <c r="L87" s="1206">
        <f>Personal!$S$41/3</f>
        <v>0</v>
      </c>
      <c r="M87" s="1206">
        <f>Personal!$S$41/3</f>
        <v>0</v>
      </c>
      <c r="N87" s="1163">
        <f>SUM(B87:M87)</f>
        <v>0</v>
      </c>
    </row>
    <row r="88" spans="1:14" ht="15.75" customHeight="1">
      <c r="A88" s="1249"/>
      <c r="B88" s="1250" t="s">
        <v>0</v>
      </c>
      <c r="C88" s="1250"/>
      <c r="D88" s="1250"/>
      <c r="E88" s="1250"/>
      <c r="F88" s="1250"/>
      <c r="G88" s="1250"/>
      <c r="H88" s="1250"/>
      <c r="I88" s="1250"/>
      <c r="J88" s="1250"/>
      <c r="K88" s="1250"/>
      <c r="L88" s="1250"/>
      <c r="M88" s="1250"/>
      <c r="N88" s="1251" t="s">
        <v>0</v>
      </c>
    </row>
    <row r="89" spans="1:14" ht="15.75" customHeight="1">
      <c r="A89" s="1242" t="s">
        <v>176</v>
      </c>
      <c r="B89" s="1243">
        <f>SUM(B83:B87)</f>
        <v>0</v>
      </c>
      <c r="C89" s="1243">
        <f aca="true" t="shared" si="15" ref="C89:M89">SUM(C83:C87)</f>
        <v>0</v>
      </c>
      <c r="D89" s="1243">
        <f t="shared" si="15"/>
        <v>0</v>
      </c>
      <c r="E89" s="1243">
        <f t="shared" si="15"/>
        <v>0</v>
      </c>
      <c r="F89" s="1243">
        <f t="shared" si="15"/>
        <v>0</v>
      </c>
      <c r="G89" s="1243">
        <f t="shared" si="15"/>
        <v>0</v>
      </c>
      <c r="H89" s="1243">
        <f t="shared" si="15"/>
        <v>0</v>
      </c>
      <c r="I89" s="1243">
        <f t="shared" si="15"/>
        <v>0</v>
      </c>
      <c r="J89" s="1243">
        <f t="shared" si="15"/>
        <v>0</v>
      </c>
      <c r="K89" s="1243">
        <f t="shared" si="15"/>
        <v>0</v>
      </c>
      <c r="L89" s="1243">
        <f t="shared" si="15"/>
        <v>0</v>
      </c>
      <c r="M89" s="1243">
        <f t="shared" si="15"/>
        <v>0</v>
      </c>
      <c r="N89" s="1252">
        <f>SUM(N83:N88)</f>
        <v>0</v>
      </c>
    </row>
    <row r="90" spans="1:14" ht="15.75" customHeight="1">
      <c r="A90" s="1242"/>
      <c r="B90" s="1243"/>
      <c r="C90" s="1243"/>
      <c r="D90" s="1243"/>
      <c r="E90" s="1243"/>
      <c r="F90" s="1243"/>
      <c r="G90" s="1243"/>
      <c r="H90" s="1243"/>
      <c r="I90" s="1243"/>
      <c r="J90" s="1243"/>
      <c r="K90" s="1243"/>
      <c r="L90" s="1243"/>
      <c r="M90" s="1243"/>
      <c r="N90" s="1252" t="s">
        <v>0</v>
      </c>
    </row>
    <row r="91" spans="1:14" ht="15.75" customHeight="1">
      <c r="A91" s="1253" t="s">
        <v>99</v>
      </c>
      <c r="B91" s="1254">
        <f>B89*'Företagsfakta '!$D$23/100</f>
        <v>0</v>
      </c>
      <c r="C91" s="1254">
        <f>C89*'Företagsfakta '!$D$23/100</f>
        <v>0</v>
      </c>
      <c r="D91" s="1254">
        <f>D89*'Företagsfakta '!$D$23/100</f>
        <v>0</v>
      </c>
      <c r="E91" s="1254">
        <f>E89*'Företagsfakta '!$D$23/100</f>
        <v>0</v>
      </c>
      <c r="F91" s="1254">
        <f>F89*'Företagsfakta '!$D$23/100</f>
        <v>0</v>
      </c>
      <c r="G91" s="1254">
        <f>G89*'Företagsfakta '!$D$23/100</f>
        <v>0</v>
      </c>
      <c r="H91" s="1254">
        <f>H89*'Företagsfakta '!$D$23/100</f>
        <v>0</v>
      </c>
      <c r="I91" s="1254">
        <f>I89*'Företagsfakta '!$D$23/100</f>
        <v>0</v>
      </c>
      <c r="J91" s="1254">
        <f>J89*'Företagsfakta '!$D$23/100</f>
        <v>0</v>
      </c>
      <c r="K91" s="1254">
        <f>K89*'Företagsfakta '!$D$23/100</f>
        <v>0</v>
      </c>
      <c r="L91" s="1254">
        <f>L89*'Företagsfakta '!$D$23/100</f>
        <v>0</v>
      </c>
      <c r="M91" s="1254">
        <f>M89*'Företagsfakta '!$D$23/100</f>
        <v>0</v>
      </c>
      <c r="N91" s="1241">
        <f>SUM(B91:M91)</f>
        <v>0</v>
      </c>
    </row>
    <row r="92" spans="1:14" ht="15.75" customHeight="1">
      <c r="A92" s="1255" t="s">
        <v>177</v>
      </c>
      <c r="B92" s="1152">
        <f>B89+B91</f>
        <v>0</v>
      </c>
      <c r="C92" s="1152">
        <f aca="true" t="shared" si="16" ref="C92:M92">C89+C91</f>
        <v>0</v>
      </c>
      <c r="D92" s="1152">
        <f t="shared" si="16"/>
        <v>0</v>
      </c>
      <c r="E92" s="1152">
        <f t="shared" si="16"/>
        <v>0</v>
      </c>
      <c r="F92" s="1152">
        <f t="shared" si="16"/>
        <v>0</v>
      </c>
      <c r="G92" s="1152">
        <f t="shared" si="16"/>
        <v>0</v>
      </c>
      <c r="H92" s="1152">
        <f t="shared" si="16"/>
        <v>0</v>
      </c>
      <c r="I92" s="1152">
        <f t="shared" si="16"/>
        <v>0</v>
      </c>
      <c r="J92" s="1152">
        <f t="shared" si="16"/>
        <v>0</v>
      </c>
      <c r="K92" s="1152">
        <f t="shared" si="16"/>
        <v>0</v>
      </c>
      <c r="L92" s="1152">
        <f t="shared" si="16"/>
        <v>0</v>
      </c>
      <c r="M92" s="1152">
        <f t="shared" si="16"/>
        <v>0</v>
      </c>
      <c r="N92" s="1244">
        <f>SUM(B92:M92)</f>
        <v>0</v>
      </c>
    </row>
    <row r="93" spans="1:14" ht="15.75" customHeight="1">
      <c r="A93" s="1255" t="s">
        <v>98</v>
      </c>
      <c r="B93" s="1152">
        <f>SUM(B92)*'Företagsfakta '!$D$24/100</f>
        <v>0</v>
      </c>
      <c r="C93" s="1152">
        <f>SUM(C92)*'Företagsfakta '!$D$24/100</f>
        <v>0</v>
      </c>
      <c r="D93" s="1152">
        <f>SUM(D92)*'Företagsfakta '!$D$24/100</f>
        <v>0</v>
      </c>
      <c r="E93" s="1152">
        <f>SUM(E92)*'Företagsfakta '!$D$24/100</f>
        <v>0</v>
      </c>
      <c r="F93" s="1152">
        <f>SUM(F92)*'Företagsfakta '!$D$24/100</f>
        <v>0</v>
      </c>
      <c r="G93" s="1152">
        <f>SUM(G92)*'Företagsfakta '!$D$24/100</f>
        <v>0</v>
      </c>
      <c r="H93" s="1152">
        <f>SUM(H92)*'Företagsfakta '!$D$24/100</f>
        <v>0</v>
      </c>
      <c r="I93" s="1152">
        <f>SUM(I92)*'Företagsfakta '!$D$24/100</f>
        <v>0</v>
      </c>
      <c r="J93" s="1152">
        <f>SUM(J92)*'Företagsfakta '!$D$24/100</f>
        <v>0</v>
      </c>
      <c r="K93" s="1152">
        <f>SUM(K92)*'Företagsfakta '!$D$24/100</f>
        <v>0</v>
      </c>
      <c r="L93" s="1152">
        <f>SUM(L92)*'Företagsfakta '!$D$24/100</f>
        <v>0</v>
      </c>
      <c r="M93" s="1152">
        <f>SUM(M92)*'Företagsfakta '!$D$24/100</f>
        <v>0</v>
      </c>
      <c r="N93" s="1244">
        <f>SUM(B93:M93)</f>
        <v>0</v>
      </c>
    </row>
    <row r="94" spans="1:14" ht="13.5" thickBot="1">
      <c r="A94" s="1256"/>
      <c r="B94" s="1257"/>
      <c r="C94" s="1257"/>
      <c r="D94" s="1257"/>
      <c r="E94" s="1257"/>
      <c r="F94" s="1257"/>
      <c r="G94" s="1257"/>
      <c r="H94" s="1257"/>
      <c r="I94" s="1257"/>
      <c r="J94" s="1257"/>
      <c r="K94" s="1257"/>
      <c r="L94" s="1257"/>
      <c r="M94" s="1257"/>
      <c r="N94" s="1258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1259"/>
    </row>
    <row r="96" spans="1:14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1259"/>
    </row>
    <row r="97" spans="1:14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1259"/>
    </row>
    <row r="98" spans="1:14" ht="16.5" thickBot="1">
      <c r="A98" s="1102"/>
      <c r="B98" s="1197"/>
      <c r="C98" s="1197"/>
      <c r="D98" s="1197"/>
      <c r="E98" s="1260"/>
      <c r="F98" s="1261"/>
      <c r="G98" s="1197"/>
      <c r="H98" s="1197"/>
      <c r="I98" s="1197"/>
      <c r="J98" s="1197"/>
      <c r="K98" s="1197"/>
      <c r="L98" s="1197"/>
      <c r="M98" s="1197"/>
      <c r="N98" s="1129" t="s">
        <v>154</v>
      </c>
    </row>
    <row r="99" spans="1:14" ht="43.5" customHeight="1" thickBot="1">
      <c r="A99" s="1130" t="s">
        <v>151</v>
      </c>
      <c r="B99" s="1131"/>
      <c r="C99" s="1131"/>
      <c r="D99" s="1131"/>
      <c r="E99" s="1131"/>
      <c r="F99" s="1131"/>
      <c r="G99" s="1135"/>
      <c r="H99" s="1130" t="s">
        <v>1</v>
      </c>
      <c r="I99" s="1131"/>
      <c r="J99" s="1134" t="str">
        <f>J3</f>
        <v>År 2013</v>
      </c>
      <c r="K99" s="1135"/>
      <c r="L99" s="1224" t="str">
        <f>L3</f>
        <v>Bihuset</v>
      </c>
      <c r="M99" s="1204"/>
      <c r="N99" s="1262" t="str">
        <f>N12</f>
        <v> </v>
      </c>
    </row>
    <row r="100" spans="1:14" ht="13.5" thickBot="1">
      <c r="A100" s="1583"/>
      <c r="B100" s="53"/>
      <c r="C100" s="53"/>
      <c r="D100" s="53"/>
      <c r="E100" s="45"/>
      <c r="F100" s="1263"/>
      <c r="G100" s="1201"/>
      <c r="H100" s="1201"/>
      <c r="I100" s="1201"/>
      <c r="J100" s="1201"/>
      <c r="K100" s="1201"/>
      <c r="L100" s="53"/>
      <c r="M100" s="53"/>
      <c r="N100" s="1584"/>
    </row>
    <row r="101" spans="1:17" ht="15.75" customHeight="1" thickBot="1">
      <c r="A101" s="1265" t="s">
        <v>397</v>
      </c>
      <c r="B101" s="817"/>
      <c r="C101" s="1266"/>
      <c r="D101" s="1266"/>
      <c r="E101" s="1123" t="s">
        <v>253</v>
      </c>
      <c r="F101" s="817"/>
      <c r="G101" s="1124" t="s">
        <v>252</v>
      </c>
      <c r="H101" s="1125"/>
      <c r="I101" s="1124" t="s">
        <v>130</v>
      </c>
      <c r="J101" s="1124"/>
      <c r="K101" s="1126" t="s">
        <v>69</v>
      </c>
      <c r="L101" s="1127"/>
      <c r="M101" s="1126" t="s">
        <v>229</v>
      </c>
      <c r="N101" s="1267"/>
      <c r="Q101" s="155"/>
    </row>
    <row r="102" spans="1:14" ht="15.75" customHeight="1" thickBot="1">
      <c r="A102" s="1237" t="str">
        <f>Investering!A5</f>
        <v>Slungutrustning</v>
      </c>
      <c r="B102" s="817"/>
      <c r="C102" s="1266"/>
      <c r="D102" s="1266"/>
      <c r="E102" s="1268">
        <f>Investering!R15</f>
        <v>30</v>
      </c>
      <c r="F102" s="1269" t="s">
        <v>65</v>
      </c>
      <c r="G102" s="1270">
        <f>'Budget år 2'!M104</f>
        <v>0</v>
      </c>
      <c r="H102" s="217"/>
      <c r="I102" s="1284">
        <f>N112</f>
        <v>0</v>
      </c>
      <c r="J102" s="217"/>
      <c r="K102" s="1439">
        <f>(E102*G102/100)+(E102*I102/100)</f>
        <v>0</v>
      </c>
      <c r="L102" s="1271"/>
      <c r="M102" s="1439">
        <f>G102+I102-K102</f>
        <v>0</v>
      </c>
      <c r="N102" s="1267"/>
    </row>
    <row r="103" spans="1:14" ht="15.75" customHeight="1" thickBot="1">
      <c r="A103" s="1237" t="str">
        <f>Investering!A6</f>
        <v>Slungrumsinredning</v>
      </c>
      <c r="B103" s="1272"/>
      <c r="C103" s="1273"/>
      <c r="D103" s="1273"/>
      <c r="E103" s="1268">
        <f>Investering!R16</f>
        <v>30</v>
      </c>
      <c r="F103" s="1274" t="s">
        <v>65</v>
      </c>
      <c r="G103" s="1270">
        <f>'Budget år 2'!M105</f>
        <v>0</v>
      </c>
      <c r="H103" s="1223"/>
      <c r="I103" s="1284">
        <f aca="true" t="shared" si="17" ref="I103:I108">N113</f>
        <v>0</v>
      </c>
      <c r="J103" s="1223"/>
      <c r="K103" s="1439">
        <f aca="true" t="shared" si="18" ref="K103:K108">(E103*G103/100)+(E103*I103/100)</f>
        <v>0</v>
      </c>
      <c r="L103" s="1144"/>
      <c r="M103" s="1439">
        <f aca="true" t="shared" si="19" ref="M103:M108">G103+I103-K103</f>
        <v>0</v>
      </c>
      <c r="N103" s="1275"/>
    </row>
    <row r="104" spans="1:14" ht="15.75" customHeight="1" thickBot="1">
      <c r="A104" s="1237" t="str">
        <f>Investering!A7</f>
        <v>Kylrum</v>
      </c>
      <c r="B104" s="1272"/>
      <c r="C104" s="1273"/>
      <c r="D104" s="1273"/>
      <c r="E104" s="1268">
        <f>Investering!R17</f>
        <v>30</v>
      </c>
      <c r="F104" s="1274" t="s">
        <v>65</v>
      </c>
      <c r="G104" s="1270">
        <f>'Budget år 2'!M106</f>
        <v>0</v>
      </c>
      <c r="H104" s="1223"/>
      <c r="I104" s="1284">
        <f t="shared" si="17"/>
        <v>0</v>
      </c>
      <c r="J104" s="1223"/>
      <c r="K104" s="1439">
        <f t="shared" si="18"/>
        <v>0</v>
      </c>
      <c r="L104" s="1144"/>
      <c r="M104" s="1439">
        <f t="shared" si="19"/>
        <v>0</v>
      </c>
      <c r="N104" s="1275"/>
    </row>
    <row r="105" spans="1:16" ht="15.75" customHeight="1" thickBot="1">
      <c r="A105" s="1237" t="str">
        <f>Investering!A8</f>
        <v>Bikupor </v>
      </c>
      <c r="B105" s="1272"/>
      <c r="C105" s="1273"/>
      <c r="D105" s="1273"/>
      <c r="E105" s="1268">
        <f>Investering!R18</f>
        <v>30</v>
      </c>
      <c r="F105" s="1274" t="s">
        <v>65</v>
      </c>
      <c r="G105" s="1270">
        <f>'Budget år 2'!M107</f>
        <v>0</v>
      </c>
      <c r="H105" s="1223"/>
      <c r="I105" s="1284">
        <f t="shared" si="17"/>
        <v>0</v>
      </c>
      <c r="J105" s="1223"/>
      <c r="K105" s="1439">
        <f t="shared" si="18"/>
        <v>0</v>
      </c>
      <c r="L105" s="1144"/>
      <c r="M105" s="1439">
        <f t="shared" si="19"/>
        <v>0</v>
      </c>
      <c r="N105" s="1275"/>
      <c r="O105" t="s">
        <v>0</v>
      </c>
      <c r="P105" s="155"/>
    </row>
    <row r="106" spans="1:14" ht="15.75" customHeight="1" thickBot="1">
      <c r="A106" s="1237" t="str">
        <f>Investering!A9</f>
        <v>Transportfordon</v>
      </c>
      <c r="B106" s="1272"/>
      <c r="C106" s="1273"/>
      <c r="D106" s="1273"/>
      <c r="E106" s="1268">
        <f>Investering!R19</f>
        <v>30</v>
      </c>
      <c r="F106" s="1274" t="s">
        <v>65</v>
      </c>
      <c r="G106" s="1270">
        <f>'Budget år 2'!M108</f>
        <v>0</v>
      </c>
      <c r="H106" s="1223"/>
      <c r="I106" s="1284">
        <f t="shared" si="17"/>
        <v>0</v>
      </c>
      <c r="J106" s="1223"/>
      <c r="K106" s="1439">
        <f t="shared" si="18"/>
        <v>0</v>
      </c>
      <c r="L106" s="1144"/>
      <c r="M106" s="1439">
        <f t="shared" si="19"/>
        <v>0</v>
      </c>
      <c r="N106" s="1275"/>
    </row>
    <row r="107" spans="1:14" ht="15.75" customHeight="1" thickBot="1">
      <c r="A107" s="1237" t="str">
        <f>Investering!A10</f>
        <v>Värmerum</v>
      </c>
      <c r="B107" s="1272"/>
      <c r="C107" s="1273"/>
      <c r="D107" s="1273"/>
      <c r="E107" s="1268">
        <f>Investering!R20</f>
        <v>30</v>
      </c>
      <c r="F107" s="1274" t="s">
        <v>65</v>
      </c>
      <c r="G107" s="1270">
        <f>'Budget år 2'!M109</f>
        <v>0</v>
      </c>
      <c r="H107" s="1223"/>
      <c r="I107" s="1284">
        <f t="shared" si="17"/>
        <v>0</v>
      </c>
      <c r="J107" s="1223"/>
      <c r="K107" s="1439">
        <f t="shared" si="18"/>
        <v>0</v>
      </c>
      <c r="L107" s="1144"/>
      <c r="M107" s="1439">
        <f t="shared" si="19"/>
        <v>0</v>
      </c>
      <c r="N107" s="1275"/>
    </row>
    <row r="108" spans="1:14" ht="15.75" customHeight="1" thickBot="1">
      <c r="A108" s="1237" t="str">
        <f>Investering!A11</f>
        <v>Fastighet</v>
      </c>
      <c r="B108" s="1272"/>
      <c r="C108" s="1273"/>
      <c r="D108" s="1273"/>
      <c r="E108" s="1268">
        <f>Investering!R21</f>
        <v>5</v>
      </c>
      <c r="F108" s="1274" t="s">
        <v>65</v>
      </c>
      <c r="G108" s="1270">
        <f>'Budget år 2'!M110</f>
        <v>0</v>
      </c>
      <c r="H108" s="1223"/>
      <c r="I108" s="1284">
        <f t="shared" si="17"/>
        <v>0</v>
      </c>
      <c r="J108" s="1223"/>
      <c r="K108" s="1439">
        <f t="shared" si="18"/>
        <v>0</v>
      </c>
      <c r="L108" s="1144"/>
      <c r="M108" s="1439">
        <f t="shared" si="19"/>
        <v>0</v>
      </c>
      <c r="N108" s="1275"/>
    </row>
    <row r="109" spans="1:14" ht="15.75" customHeight="1" thickBot="1">
      <c r="A109" s="1440"/>
      <c r="B109" s="1127"/>
      <c r="C109" s="1127"/>
      <c r="D109" s="1127"/>
      <c r="E109" s="1127"/>
      <c r="F109" s="1127"/>
      <c r="G109" s="1127"/>
      <c r="H109" s="1441" t="s">
        <v>223</v>
      </c>
      <c r="I109" s="1442"/>
      <c r="J109" s="1442"/>
      <c r="K109" s="1445">
        <f>SUM(K102:K108)</f>
        <v>0</v>
      </c>
      <c r="L109" s="1443" t="s">
        <v>0</v>
      </c>
      <c r="M109" s="1446">
        <f>SUM(M102:M108)</f>
        <v>0</v>
      </c>
      <c r="N109" s="1444"/>
    </row>
    <row r="110" spans="1:14" ht="15.75" customHeight="1" thickBot="1">
      <c r="A110" s="158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1584"/>
    </row>
    <row r="111" spans="1:14" ht="15.75" customHeight="1" thickBot="1">
      <c r="A111" s="1279" t="s">
        <v>228</v>
      </c>
      <c r="B111" s="1137" t="s">
        <v>47</v>
      </c>
      <c r="C111" s="1138" t="s">
        <v>48</v>
      </c>
      <c r="D111" s="1138" t="s">
        <v>49</v>
      </c>
      <c r="E111" s="1138" t="s">
        <v>50</v>
      </c>
      <c r="F111" s="1138" t="s">
        <v>64</v>
      </c>
      <c r="G111" s="1138" t="s">
        <v>52</v>
      </c>
      <c r="H111" s="1138" t="s">
        <v>53</v>
      </c>
      <c r="I111" s="1138" t="s">
        <v>54</v>
      </c>
      <c r="J111" s="1138" t="s">
        <v>55</v>
      </c>
      <c r="K111" s="1138" t="s">
        <v>56</v>
      </c>
      <c r="L111" s="1138" t="s">
        <v>57</v>
      </c>
      <c r="M111" s="1138" t="s">
        <v>58</v>
      </c>
      <c r="N111" s="1280" t="s">
        <v>227</v>
      </c>
    </row>
    <row r="112" spans="1:14" ht="15.75" customHeight="1">
      <c r="A112" s="1281" t="str">
        <f>Investering!A5</f>
        <v>Slungutrustning</v>
      </c>
      <c r="B112" s="1282">
        <f>Investering!$N$15/3</f>
        <v>0</v>
      </c>
      <c r="C112" s="1282">
        <f>Investering!$N$15/3</f>
        <v>0</v>
      </c>
      <c r="D112" s="1282">
        <f>Investering!$N$15/3</f>
        <v>0</v>
      </c>
      <c r="E112" s="1282">
        <f>Investering!$O$15/3</f>
        <v>0</v>
      </c>
      <c r="F112" s="1282">
        <f>Investering!$O$15/3</f>
        <v>0</v>
      </c>
      <c r="G112" s="1282">
        <f>Investering!$O$15/3</f>
        <v>0</v>
      </c>
      <c r="H112" s="1282">
        <f>Investering!$P$15/3</f>
        <v>0</v>
      </c>
      <c r="I112" s="1282">
        <f>Investering!$P$15/3</f>
        <v>0</v>
      </c>
      <c r="J112" s="1282">
        <f>Investering!$P$15/3</f>
        <v>0</v>
      </c>
      <c r="K112" s="1282">
        <f>Investering!$Q$15/3</f>
        <v>0</v>
      </c>
      <c r="L112" s="1282">
        <f>Investering!$Q$15/3</f>
        <v>0</v>
      </c>
      <c r="M112" s="1282">
        <f>Investering!$Q$15/3</f>
        <v>0</v>
      </c>
      <c r="N112" s="1283">
        <f aca="true" t="shared" si="20" ref="N112:N120">SUM(B112:M112)</f>
        <v>0</v>
      </c>
    </row>
    <row r="113" spans="1:14" ht="15.75" customHeight="1">
      <c r="A113" s="1281" t="str">
        <f>Investering!A6</f>
        <v>Slungrumsinredning</v>
      </c>
      <c r="B113" s="1282">
        <f>Investering!$N$16/3</f>
        <v>0</v>
      </c>
      <c r="C113" s="1282">
        <f>Investering!$N$16/3</f>
        <v>0</v>
      </c>
      <c r="D113" s="1282">
        <f>Investering!$N$16/3</f>
        <v>0</v>
      </c>
      <c r="E113" s="1282">
        <f>Investering!$O$16/3</f>
        <v>0</v>
      </c>
      <c r="F113" s="1282">
        <f>Investering!$O$16/3</f>
        <v>0</v>
      </c>
      <c r="G113" s="1282">
        <f>Investering!$O$16/3</f>
        <v>0</v>
      </c>
      <c r="H113" s="1282">
        <f>Investering!$P$16/3</f>
        <v>0</v>
      </c>
      <c r="I113" s="1282">
        <f>Investering!$P$16/3</f>
        <v>0</v>
      </c>
      <c r="J113" s="1282">
        <f>Investering!$P$16/3</f>
        <v>0</v>
      </c>
      <c r="K113" s="1282">
        <f>Investering!$Q$16/3</f>
        <v>0</v>
      </c>
      <c r="L113" s="1282">
        <f>Investering!$Q$16/3</f>
        <v>0</v>
      </c>
      <c r="M113" s="1282">
        <f>Investering!$Q$16/3</f>
        <v>0</v>
      </c>
      <c r="N113" s="1283">
        <f t="shared" si="20"/>
        <v>0</v>
      </c>
    </row>
    <row r="114" spans="1:14" ht="15.75" customHeight="1">
      <c r="A114" s="1281" t="str">
        <f>Investering!A7</f>
        <v>Kylrum</v>
      </c>
      <c r="B114" s="1282">
        <f>Investering!$N$17/3</f>
        <v>0</v>
      </c>
      <c r="C114" s="1282">
        <f>Investering!$N$17/3</f>
        <v>0</v>
      </c>
      <c r="D114" s="1282">
        <f>Investering!$N$17/3</f>
        <v>0</v>
      </c>
      <c r="E114" s="1282">
        <f>Investering!$O$17/3</f>
        <v>0</v>
      </c>
      <c r="F114" s="1282">
        <f>Investering!$O$17/3</f>
        <v>0</v>
      </c>
      <c r="G114" s="1282">
        <f>Investering!$O$17/3</f>
        <v>0</v>
      </c>
      <c r="H114" s="1282">
        <f>Investering!$P$17/3</f>
        <v>0</v>
      </c>
      <c r="I114" s="1282">
        <f>Investering!$P$17/3</f>
        <v>0</v>
      </c>
      <c r="J114" s="1282">
        <f>Investering!$P$17/3</f>
        <v>0</v>
      </c>
      <c r="K114" s="1282">
        <f>Investering!$Q$17/3</f>
        <v>0</v>
      </c>
      <c r="L114" s="1282">
        <f>Investering!$Q$17/3</f>
        <v>0</v>
      </c>
      <c r="M114" s="1282">
        <f>Investering!$Q$17/3</f>
        <v>0</v>
      </c>
      <c r="N114" s="1283">
        <f t="shared" si="20"/>
        <v>0</v>
      </c>
    </row>
    <row r="115" spans="1:14" ht="15.75" customHeight="1">
      <c r="A115" s="1281" t="str">
        <f>Investering!A8</f>
        <v>Bikupor </v>
      </c>
      <c r="B115" s="1282">
        <f>Investering!$N$18/3</f>
        <v>0</v>
      </c>
      <c r="C115" s="1282">
        <f>Investering!$N$18/3</f>
        <v>0</v>
      </c>
      <c r="D115" s="1282">
        <f>Investering!$N$18/3</f>
        <v>0</v>
      </c>
      <c r="E115" s="1282">
        <f>Investering!$O$18/3</f>
        <v>0</v>
      </c>
      <c r="F115" s="1282">
        <f>Investering!$O$18/3</f>
        <v>0</v>
      </c>
      <c r="G115" s="1282">
        <f>Investering!$O$18/3</f>
        <v>0</v>
      </c>
      <c r="H115" s="1282">
        <f>Investering!$P$18/3</f>
        <v>0</v>
      </c>
      <c r="I115" s="1282">
        <f>Investering!$P$18/3</f>
        <v>0</v>
      </c>
      <c r="J115" s="1282">
        <f>Investering!$P$18/3</f>
        <v>0</v>
      </c>
      <c r="K115" s="1282">
        <f>Investering!$Q$18/3</f>
        <v>0</v>
      </c>
      <c r="L115" s="1282">
        <f>Investering!$Q$18/3</f>
        <v>0</v>
      </c>
      <c r="M115" s="1282">
        <f>Investering!$Q$18/3</f>
        <v>0</v>
      </c>
      <c r="N115" s="1283">
        <f t="shared" si="20"/>
        <v>0</v>
      </c>
    </row>
    <row r="116" spans="1:14" ht="15.75" customHeight="1">
      <c r="A116" s="1281" t="str">
        <f>Investering!A9</f>
        <v>Transportfordon</v>
      </c>
      <c r="B116" s="1282">
        <f>Investering!$N$19/3</f>
        <v>0</v>
      </c>
      <c r="C116" s="1282">
        <f>Investering!$N$19/3</f>
        <v>0</v>
      </c>
      <c r="D116" s="1282">
        <f>Investering!$N$19/3</f>
        <v>0</v>
      </c>
      <c r="E116" s="1282">
        <f>Investering!$O$19/3</f>
        <v>0</v>
      </c>
      <c r="F116" s="1282">
        <f>Investering!$O$19/3</f>
        <v>0</v>
      </c>
      <c r="G116" s="1282">
        <f>Investering!$O$19/3</f>
        <v>0</v>
      </c>
      <c r="H116" s="1282">
        <f>Investering!$P$19/3</f>
        <v>0</v>
      </c>
      <c r="I116" s="1282">
        <f>Investering!$P$19/3</f>
        <v>0</v>
      </c>
      <c r="J116" s="1282">
        <f>Investering!$P$19/3</f>
        <v>0</v>
      </c>
      <c r="K116" s="1282">
        <f>Investering!$Q$19/3</f>
        <v>0</v>
      </c>
      <c r="L116" s="1282">
        <f>Investering!$Q$19/3</f>
        <v>0</v>
      </c>
      <c r="M116" s="1282">
        <f>Investering!$Q$19/3</f>
        <v>0</v>
      </c>
      <c r="N116" s="1283">
        <f t="shared" si="20"/>
        <v>0</v>
      </c>
    </row>
    <row r="117" spans="1:14" ht="15.75" customHeight="1" thickBot="1">
      <c r="A117" s="1281" t="str">
        <f>Investering!A10</f>
        <v>Värmerum</v>
      </c>
      <c r="B117" s="1282">
        <f>Investering!$N$20/3</f>
        <v>0</v>
      </c>
      <c r="C117" s="1282">
        <f>Investering!$N$20/3</f>
        <v>0</v>
      </c>
      <c r="D117" s="1282">
        <f>Investering!$N$20/3</f>
        <v>0</v>
      </c>
      <c r="E117" s="1282">
        <f>Investering!$O$20/3</f>
        <v>0</v>
      </c>
      <c r="F117" s="1282">
        <f>Investering!$O$20/3</f>
        <v>0</v>
      </c>
      <c r="G117" s="1282">
        <f>Investering!$O$20/3</f>
        <v>0</v>
      </c>
      <c r="H117" s="1282">
        <f>Investering!$P$20/3</f>
        <v>0</v>
      </c>
      <c r="I117" s="1282">
        <f>Investering!$P$20/3</f>
        <v>0</v>
      </c>
      <c r="J117" s="1282">
        <f>Investering!$P$20/3</f>
        <v>0</v>
      </c>
      <c r="K117" s="1282">
        <f>Investering!$Q$20/3</f>
        <v>0</v>
      </c>
      <c r="L117" s="1282">
        <f>Investering!$Q$20/3</f>
        <v>0</v>
      </c>
      <c r="M117" s="1282">
        <f>Investering!$Q$20/3</f>
        <v>0</v>
      </c>
      <c r="N117" s="1283">
        <f t="shared" si="20"/>
        <v>0</v>
      </c>
    </row>
    <row r="118" spans="1:14" ht="15.75" customHeight="1" thickBot="1">
      <c r="A118" s="1284" t="s">
        <v>227</v>
      </c>
      <c r="B118" s="1285">
        <f>SUM(B112:B117)</f>
        <v>0</v>
      </c>
      <c r="C118" s="1286">
        <f aca="true" t="shared" si="21" ref="C118:M118">SUM(C112:C117)</f>
        <v>0</v>
      </c>
      <c r="D118" s="1286">
        <f t="shared" si="21"/>
        <v>0</v>
      </c>
      <c r="E118" s="1286">
        <f t="shared" si="21"/>
        <v>0</v>
      </c>
      <c r="F118" s="1286">
        <f t="shared" si="21"/>
        <v>0</v>
      </c>
      <c r="G118" s="1286">
        <f t="shared" si="21"/>
        <v>0</v>
      </c>
      <c r="H118" s="1286">
        <f t="shared" si="21"/>
        <v>0</v>
      </c>
      <c r="I118" s="1286">
        <f t="shared" si="21"/>
        <v>0</v>
      </c>
      <c r="J118" s="1286">
        <f t="shared" si="21"/>
        <v>0</v>
      </c>
      <c r="K118" s="1286">
        <f t="shared" si="21"/>
        <v>0</v>
      </c>
      <c r="L118" s="1286">
        <f t="shared" si="21"/>
        <v>0</v>
      </c>
      <c r="M118" s="1286">
        <f t="shared" si="21"/>
        <v>0</v>
      </c>
      <c r="N118" s="1287">
        <f t="shared" si="20"/>
        <v>0</v>
      </c>
    </row>
    <row r="119" spans="1:14" ht="15.75" customHeight="1" thickBot="1">
      <c r="A119" s="1281" t="str">
        <f>Investering!A11</f>
        <v>Fastighet</v>
      </c>
      <c r="B119" s="1282">
        <f>Investering!$N$21/3</f>
        <v>0</v>
      </c>
      <c r="C119" s="1282">
        <f>Investering!$N$21/3</f>
        <v>0</v>
      </c>
      <c r="D119" s="1282">
        <f>Investering!$N$21/3</f>
        <v>0</v>
      </c>
      <c r="E119" s="1282">
        <f>Investering!$O$21/3</f>
        <v>0</v>
      </c>
      <c r="F119" s="1282">
        <f>Investering!$O$21/3</f>
        <v>0</v>
      </c>
      <c r="G119" s="1282">
        <f>Investering!$O$21/3</f>
        <v>0</v>
      </c>
      <c r="H119" s="1282">
        <f>Investering!$P$21/3</f>
        <v>0</v>
      </c>
      <c r="I119" s="1282">
        <f>Investering!$P$21/3</f>
        <v>0</v>
      </c>
      <c r="J119" s="1282">
        <f>Investering!$P$21/3</f>
        <v>0</v>
      </c>
      <c r="K119" s="1282">
        <f>Investering!$Q$21/3</f>
        <v>0</v>
      </c>
      <c r="L119" s="1282">
        <f>Investering!$Q$21/3</f>
        <v>0</v>
      </c>
      <c r="M119" s="1282">
        <f>Investering!$Q$21/3</f>
        <v>0</v>
      </c>
      <c r="N119" s="1288">
        <f t="shared" si="20"/>
        <v>0</v>
      </c>
    </row>
    <row r="120" spans="1:14" ht="15.75" customHeight="1">
      <c r="A120" s="1289" t="s">
        <v>244</v>
      </c>
      <c r="B120" s="1290">
        <f aca="true" t="shared" si="22" ref="B120:M120">SUM(B112:B119)</f>
        <v>0</v>
      </c>
      <c r="C120" s="1290">
        <f t="shared" si="22"/>
        <v>0</v>
      </c>
      <c r="D120" s="1290">
        <f t="shared" si="22"/>
        <v>0</v>
      </c>
      <c r="E120" s="1290">
        <f t="shared" si="22"/>
        <v>0</v>
      </c>
      <c r="F120" s="1290">
        <f t="shared" si="22"/>
        <v>0</v>
      </c>
      <c r="G120" s="1290">
        <f t="shared" si="22"/>
        <v>0</v>
      </c>
      <c r="H120" s="1290">
        <f t="shared" si="22"/>
        <v>0</v>
      </c>
      <c r="I120" s="1290">
        <f t="shared" si="22"/>
        <v>0</v>
      </c>
      <c r="J120" s="1290">
        <f t="shared" si="22"/>
        <v>0</v>
      </c>
      <c r="K120" s="1290">
        <f t="shared" si="22"/>
        <v>0</v>
      </c>
      <c r="L120" s="1290">
        <f t="shared" si="22"/>
        <v>0</v>
      </c>
      <c r="M120" s="1290">
        <f t="shared" si="22"/>
        <v>0</v>
      </c>
      <c r="N120" s="1291">
        <f t="shared" si="20"/>
        <v>0</v>
      </c>
    </row>
    <row r="121" spans="1:14" ht="15.75" customHeight="1">
      <c r="A121" s="1292" t="s">
        <v>179</v>
      </c>
      <c r="B121" s="1293">
        <f>B120*'Företagsfakta '!$D$19/100</f>
        <v>0</v>
      </c>
      <c r="C121" s="1152">
        <f>C120*'Företagsfakta '!$D$19/100</f>
        <v>0</v>
      </c>
      <c r="D121" s="1152">
        <f>D120*'Företagsfakta '!$D$19/100</f>
        <v>0</v>
      </c>
      <c r="E121" s="1152">
        <f>E120*'Företagsfakta '!$D$19/100</f>
        <v>0</v>
      </c>
      <c r="F121" s="1152">
        <f>F120*'Företagsfakta '!$D$19/100</f>
        <v>0</v>
      </c>
      <c r="G121" s="1152">
        <f>G120*'Företagsfakta '!$D$19/100</f>
        <v>0</v>
      </c>
      <c r="H121" s="1152">
        <f>H120*'Företagsfakta '!$D$19/100</f>
        <v>0</v>
      </c>
      <c r="I121" s="1152">
        <f>I120*'Företagsfakta '!$D$19/100</f>
        <v>0</v>
      </c>
      <c r="J121" s="1152">
        <f>J120*'Företagsfakta '!$D$19/100</f>
        <v>0</v>
      </c>
      <c r="K121" s="1152">
        <f>K120*'Företagsfakta '!$D$19/100</f>
        <v>0</v>
      </c>
      <c r="L121" s="1152">
        <f>L120*'Företagsfakta '!$D$19/100</f>
        <v>0</v>
      </c>
      <c r="M121" s="1152">
        <f>M120*'Företagsfakta '!$D$19/100</f>
        <v>0</v>
      </c>
      <c r="N121" s="1244">
        <f>SUM(B121:M121)</f>
        <v>0</v>
      </c>
    </row>
    <row r="122" spans="1:14" ht="15.75" customHeight="1" thickBot="1">
      <c r="A122" s="1389" t="s">
        <v>178</v>
      </c>
      <c r="B122" s="1586">
        <f aca="true" t="shared" si="23" ref="B122:N122">B120+B121</f>
        <v>0</v>
      </c>
      <c r="C122" s="1587">
        <f t="shared" si="23"/>
        <v>0</v>
      </c>
      <c r="D122" s="1587">
        <f t="shared" si="23"/>
        <v>0</v>
      </c>
      <c r="E122" s="1587">
        <f t="shared" si="23"/>
        <v>0</v>
      </c>
      <c r="F122" s="1587">
        <f t="shared" si="23"/>
        <v>0</v>
      </c>
      <c r="G122" s="1587">
        <f t="shared" si="23"/>
        <v>0</v>
      </c>
      <c r="H122" s="1587">
        <f t="shared" si="23"/>
        <v>0</v>
      </c>
      <c r="I122" s="1587">
        <f t="shared" si="23"/>
        <v>0</v>
      </c>
      <c r="J122" s="1587">
        <f t="shared" si="23"/>
        <v>0</v>
      </c>
      <c r="K122" s="1587">
        <f t="shared" si="23"/>
        <v>0</v>
      </c>
      <c r="L122" s="1587">
        <f t="shared" si="23"/>
        <v>0</v>
      </c>
      <c r="M122" s="1587">
        <f t="shared" si="23"/>
        <v>0</v>
      </c>
      <c r="N122" s="1588">
        <f t="shared" si="23"/>
        <v>0</v>
      </c>
    </row>
    <row r="123" spans="1:14" ht="15.75" customHeight="1">
      <c r="A123" s="1414"/>
      <c r="B123" s="1294"/>
      <c r="C123" s="1294"/>
      <c r="D123" s="1294"/>
      <c r="E123" s="1294"/>
      <c r="F123" s="1294"/>
      <c r="G123" s="1294"/>
      <c r="H123" s="1294"/>
      <c r="I123" s="1294"/>
      <c r="J123" s="1294"/>
      <c r="K123" s="1294"/>
      <c r="L123" s="1294"/>
      <c r="M123" s="1294"/>
      <c r="N123" s="1295"/>
    </row>
    <row r="124" spans="1:14" ht="15.7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1259"/>
    </row>
    <row r="125" spans="1:14" ht="21" customHeight="1" thickBot="1">
      <c r="A125" s="1296" t="s">
        <v>0</v>
      </c>
      <c r="B125" s="1102"/>
      <c r="C125" s="1102"/>
      <c r="D125" s="1102"/>
      <c r="E125" s="1102"/>
      <c r="F125" s="1102"/>
      <c r="G125" s="65"/>
      <c r="H125" s="65"/>
      <c r="I125" s="65"/>
      <c r="J125" s="65"/>
      <c r="K125" s="65"/>
      <c r="L125" s="65"/>
      <c r="M125" s="65"/>
      <c r="N125" s="1589" t="s">
        <v>292</v>
      </c>
    </row>
    <row r="126" spans="1:14" ht="43.5" customHeight="1" thickBot="1">
      <c r="A126" s="1130" t="s">
        <v>161</v>
      </c>
      <c r="B126" s="1131"/>
      <c r="C126" s="1131"/>
      <c r="D126" s="1131"/>
      <c r="E126" s="1131"/>
      <c r="F126" s="1204"/>
      <c r="G126" s="1203"/>
      <c r="H126" s="1130" t="s">
        <v>1</v>
      </c>
      <c r="I126" s="1204"/>
      <c r="J126" s="1213" t="str">
        <f>J3</f>
        <v>År 2013</v>
      </c>
      <c r="K126" s="1203"/>
      <c r="L126" s="1224" t="str">
        <f>L3</f>
        <v>Bihuset</v>
      </c>
      <c r="M126" s="1204"/>
      <c r="N126" s="1135"/>
    </row>
    <row r="127" spans="1:14" ht="13.5" thickBot="1">
      <c r="A127" s="1297"/>
      <c r="B127" s="48"/>
      <c r="C127" s="48"/>
      <c r="D127" s="48"/>
      <c r="E127" s="48"/>
      <c r="F127" s="48"/>
      <c r="G127" s="48"/>
      <c r="H127" s="48"/>
      <c r="I127" s="48"/>
      <c r="J127" s="48"/>
      <c r="K127" s="1298"/>
      <c r="L127" s="48"/>
      <c r="M127" s="48"/>
      <c r="N127" s="1299"/>
    </row>
    <row r="128" spans="1:14" ht="15.75" customHeight="1" thickBot="1">
      <c r="A128" s="1300" t="s">
        <v>212</v>
      </c>
      <c r="B128" s="1137" t="s">
        <v>47</v>
      </c>
      <c r="C128" s="1138" t="s">
        <v>48</v>
      </c>
      <c r="D128" s="1138" t="s">
        <v>49</v>
      </c>
      <c r="E128" s="1138" t="s">
        <v>50</v>
      </c>
      <c r="F128" s="1138" t="s">
        <v>51</v>
      </c>
      <c r="G128" s="1138" t="s">
        <v>52</v>
      </c>
      <c r="H128" s="1138" t="s">
        <v>53</v>
      </c>
      <c r="I128" s="1138" t="s">
        <v>54</v>
      </c>
      <c r="J128" s="1138" t="s">
        <v>55</v>
      </c>
      <c r="K128" s="1138" t="s">
        <v>56</v>
      </c>
      <c r="L128" s="1138" t="s">
        <v>57</v>
      </c>
      <c r="M128" s="1138" t="s">
        <v>58</v>
      </c>
      <c r="N128" s="1139" t="s">
        <v>227</v>
      </c>
    </row>
    <row r="129" spans="1:14" ht="15.75" customHeight="1">
      <c r="A129" s="1242" t="s">
        <v>124</v>
      </c>
      <c r="B129" s="1243">
        <f aca="true" t="shared" si="24" ref="B129:M129">B17+B8</f>
        <v>0</v>
      </c>
      <c r="C129" s="1243">
        <f t="shared" si="24"/>
        <v>0</v>
      </c>
      <c r="D129" s="1243">
        <f t="shared" si="24"/>
        <v>0</v>
      </c>
      <c r="E129" s="1243">
        <f t="shared" si="24"/>
        <v>0</v>
      </c>
      <c r="F129" s="1243">
        <f t="shared" si="24"/>
        <v>0</v>
      </c>
      <c r="G129" s="1243">
        <f t="shared" si="24"/>
        <v>0</v>
      </c>
      <c r="H129" s="1243">
        <f t="shared" si="24"/>
        <v>0</v>
      </c>
      <c r="I129" s="1243">
        <f t="shared" si="24"/>
        <v>0</v>
      </c>
      <c r="J129" s="1243">
        <f t="shared" si="24"/>
        <v>0</v>
      </c>
      <c r="K129" s="1243">
        <f t="shared" si="24"/>
        <v>0</v>
      </c>
      <c r="L129" s="1243">
        <f t="shared" si="24"/>
        <v>0</v>
      </c>
      <c r="M129" s="1243">
        <f t="shared" si="24"/>
        <v>0</v>
      </c>
      <c r="N129" s="1252">
        <f>SUM(B129:M129)</f>
        <v>0</v>
      </c>
    </row>
    <row r="130" spans="1:14" ht="15.75" customHeight="1">
      <c r="A130" s="1242" t="s">
        <v>213</v>
      </c>
      <c r="B130" s="1243">
        <f aca="true" t="shared" si="25" ref="B130:M130">B40+B30</f>
        <v>0</v>
      </c>
      <c r="C130" s="1243">
        <f t="shared" si="25"/>
        <v>0</v>
      </c>
      <c r="D130" s="1243">
        <f t="shared" si="25"/>
        <v>0</v>
      </c>
      <c r="E130" s="1243">
        <f t="shared" si="25"/>
        <v>0</v>
      </c>
      <c r="F130" s="1243">
        <f t="shared" si="25"/>
        <v>0</v>
      </c>
      <c r="G130" s="1243">
        <f t="shared" si="25"/>
        <v>0</v>
      </c>
      <c r="H130" s="1243">
        <f t="shared" si="25"/>
        <v>0</v>
      </c>
      <c r="I130" s="1243">
        <f t="shared" si="25"/>
        <v>0</v>
      </c>
      <c r="J130" s="1243">
        <f t="shared" si="25"/>
        <v>0</v>
      </c>
      <c r="K130" s="1243">
        <f t="shared" si="25"/>
        <v>0</v>
      </c>
      <c r="L130" s="1243">
        <f t="shared" si="25"/>
        <v>0</v>
      </c>
      <c r="M130" s="1243">
        <f t="shared" si="25"/>
        <v>0</v>
      </c>
      <c r="N130" s="1252">
        <f>SUM(B130:M130)</f>
        <v>0</v>
      </c>
    </row>
    <row r="131" spans="1:14" ht="15.75" customHeight="1">
      <c r="A131" s="1253"/>
      <c r="B131" s="1301"/>
      <c r="C131" s="1301"/>
      <c r="D131" s="1301"/>
      <c r="E131" s="1301"/>
      <c r="F131" s="1301"/>
      <c r="G131" s="1301"/>
      <c r="H131" s="1301"/>
      <c r="I131" s="1301"/>
      <c r="J131" s="1301"/>
      <c r="K131" s="1301"/>
      <c r="L131" s="1301"/>
      <c r="M131" s="1301"/>
      <c r="N131" s="1302"/>
    </row>
    <row r="132" spans="1:14" ht="15.75" customHeight="1">
      <c r="A132" s="1255" t="s">
        <v>214</v>
      </c>
      <c r="B132" s="1294">
        <f aca="true" t="shared" si="26" ref="B132:N132">SUM(B129-B130)</f>
        <v>0</v>
      </c>
      <c r="C132" s="1294">
        <f t="shared" si="26"/>
        <v>0</v>
      </c>
      <c r="D132" s="1294">
        <f t="shared" si="26"/>
        <v>0</v>
      </c>
      <c r="E132" s="1294">
        <f t="shared" si="26"/>
        <v>0</v>
      </c>
      <c r="F132" s="1294">
        <f t="shared" si="26"/>
        <v>0</v>
      </c>
      <c r="G132" s="1294">
        <f t="shared" si="26"/>
        <v>0</v>
      </c>
      <c r="H132" s="1294">
        <f t="shared" si="26"/>
        <v>0</v>
      </c>
      <c r="I132" s="1294">
        <f t="shared" si="26"/>
        <v>0</v>
      </c>
      <c r="J132" s="1294">
        <f t="shared" si="26"/>
        <v>0</v>
      </c>
      <c r="K132" s="1294">
        <f t="shared" si="26"/>
        <v>0</v>
      </c>
      <c r="L132" s="1294">
        <f t="shared" si="26"/>
        <v>0</v>
      </c>
      <c r="M132" s="1294">
        <f t="shared" si="26"/>
        <v>0</v>
      </c>
      <c r="N132" s="1303">
        <f t="shared" si="26"/>
        <v>0</v>
      </c>
    </row>
    <row r="133" spans="1:14" ht="15.75" customHeight="1">
      <c r="A133" s="1253"/>
      <c r="B133" s="1301"/>
      <c r="C133" s="1301"/>
      <c r="D133" s="1301"/>
      <c r="E133" s="1301"/>
      <c r="F133" s="1301"/>
      <c r="G133" s="1301"/>
      <c r="H133" s="1301"/>
      <c r="I133" s="1301"/>
      <c r="J133" s="1301"/>
      <c r="K133" s="1301"/>
      <c r="L133" s="1301"/>
      <c r="M133" s="1301"/>
      <c r="N133" s="1302"/>
    </row>
    <row r="134" spans="1:14" ht="15.75" customHeight="1">
      <c r="A134" s="1255"/>
      <c r="B134" s="1243"/>
      <c r="C134" s="1243"/>
      <c r="D134" s="1243"/>
      <c r="E134" s="1243"/>
      <c r="F134" s="1243"/>
      <c r="G134" s="1243"/>
      <c r="H134" s="1152"/>
      <c r="I134" s="1243"/>
      <c r="J134" s="1243"/>
      <c r="K134" s="1243"/>
      <c r="L134" s="1243"/>
      <c r="M134" s="1243"/>
      <c r="N134" s="1252"/>
    </row>
    <row r="135" spans="1:14" ht="15.75" customHeight="1">
      <c r="A135" s="1255" t="s">
        <v>215</v>
      </c>
      <c r="B135" s="1294">
        <f aca="true" t="shared" si="27" ref="B135:M135">B67</f>
        <v>0</v>
      </c>
      <c r="C135" s="1294">
        <f t="shared" si="27"/>
        <v>0</v>
      </c>
      <c r="D135" s="1294">
        <f t="shared" si="27"/>
        <v>0</v>
      </c>
      <c r="E135" s="1294">
        <f t="shared" si="27"/>
        <v>0</v>
      </c>
      <c r="F135" s="1294">
        <f t="shared" si="27"/>
        <v>0</v>
      </c>
      <c r="G135" s="1294">
        <f t="shared" si="27"/>
        <v>0</v>
      </c>
      <c r="H135" s="1294">
        <f t="shared" si="27"/>
        <v>0</v>
      </c>
      <c r="I135" s="1294">
        <f t="shared" si="27"/>
        <v>0</v>
      </c>
      <c r="J135" s="1294">
        <f t="shared" si="27"/>
        <v>0</v>
      </c>
      <c r="K135" s="1294">
        <f t="shared" si="27"/>
        <v>0</v>
      </c>
      <c r="L135" s="1294">
        <f t="shared" si="27"/>
        <v>0</v>
      </c>
      <c r="M135" s="1294">
        <f t="shared" si="27"/>
        <v>0</v>
      </c>
      <c r="N135" s="1252">
        <f>SUM(B135:M135)</f>
        <v>0</v>
      </c>
    </row>
    <row r="136" spans="1:14" ht="15.75" customHeight="1">
      <c r="A136" s="1304" t="s">
        <v>69</v>
      </c>
      <c r="B136" s="1305">
        <f>$K$109/12</f>
        <v>0</v>
      </c>
      <c r="C136" s="1305">
        <f aca="true" t="shared" si="28" ref="C136:M136">$K$109/12</f>
        <v>0</v>
      </c>
      <c r="D136" s="1305">
        <f t="shared" si="28"/>
        <v>0</v>
      </c>
      <c r="E136" s="1305">
        <f t="shared" si="28"/>
        <v>0</v>
      </c>
      <c r="F136" s="1305">
        <f t="shared" si="28"/>
        <v>0</v>
      </c>
      <c r="G136" s="1305">
        <f t="shared" si="28"/>
        <v>0</v>
      </c>
      <c r="H136" s="1305">
        <f t="shared" si="28"/>
        <v>0</v>
      </c>
      <c r="I136" s="1305">
        <f t="shared" si="28"/>
        <v>0</v>
      </c>
      <c r="J136" s="1305">
        <f t="shared" si="28"/>
        <v>0</v>
      </c>
      <c r="K136" s="1305">
        <f t="shared" si="28"/>
        <v>0</v>
      </c>
      <c r="L136" s="1305">
        <f t="shared" si="28"/>
        <v>0</v>
      </c>
      <c r="M136" s="1305">
        <f t="shared" si="28"/>
        <v>0</v>
      </c>
      <c r="N136" s="1252">
        <f>SUM(B136:M136)</f>
        <v>0</v>
      </c>
    </row>
    <row r="137" spans="1:14" ht="15.75" customHeight="1">
      <c r="A137" s="1255" t="s">
        <v>216</v>
      </c>
      <c r="B137" s="1294">
        <f aca="true" t="shared" si="29" ref="B137:M137">B92</f>
        <v>0</v>
      </c>
      <c r="C137" s="1294">
        <f t="shared" si="29"/>
        <v>0</v>
      </c>
      <c r="D137" s="1294">
        <f t="shared" si="29"/>
        <v>0</v>
      </c>
      <c r="E137" s="1294">
        <f t="shared" si="29"/>
        <v>0</v>
      </c>
      <c r="F137" s="1294">
        <f t="shared" si="29"/>
        <v>0</v>
      </c>
      <c r="G137" s="1294">
        <f t="shared" si="29"/>
        <v>0</v>
      </c>
      <c r="H137" s="1294">
        <f t="shared" si="29"/>
        <v>0</v>
      </c>
      <c r="I137" s="1294">
        <f t="shared" si="29"/>
        <v>0</v>
      </c>
      <c r="J137" s="1294">
        <f t="shared" si="29"/>
        <v>0</v>
      </c>
      <c r="K137" s="1294">
        <f t="shared" si="29"/>
        <v>0</v>
      </c>
      <c r="L137" s="1294">
        <f t="shared" si="29"/>
        <v>0</v>
      </c>
      <c r="M137" s="1294">
        <f t="shared" si="29"/>
        <v>0</v>
      </c>
      <c r="N137" s="1252">
        <f>SUM(B137:M137)</f>
        <v>0</v>
      </c>
    </row>
    <row r="138" spans="1:14" ht="15.75" customHeight="1">
      <c r="A138" s="1253" t="s">
        <v>217</v>
      </c>
      <c r="B138" s="1306">
        <f>B137*'Företagsfakta '!$D$24/100</f>
        <v>0</v>
      </c>
      <c r="C138" s="1306">
        <f>C137*'Företagsfakta '!$D$24/100</f>
        <v>0</v>
      </c>
      <c r="D138" s="1306">
        <f>D137*'Företagsfakta '!$D$24/100</f>
        <v>0</v>
      </c>
      <c r="E138" s="1306">
        <f>E137*'Företagsfakta '!$D$24/100</f>
        <v>0</v>
      </c>
      <c r="F138" s="1306">
        <f>F137*'Företagsfakta '!$D$24/100</f>
        <v>0</v>
      </c>
      <c r="G138" s="1306">
        <f>G137*'Företagsfakta '!$D$24/100</f>
        <v>0</v>
      </c>
      <c r="H138" s="1306">
        <f>H137*'Företagsfakta '!$D$24/100</f>
        <v>0</v>
      </c>
      <c r="I138" s="1306">
        <f>I137*'Företagsfakta '!$D$24/100</f>
        <v>0</v>
      </c>
      <c r="J138" s="1306">
        <f>J137*'Företagsfakta '!$D$24/100</f>
        <v>0</v>
      </c>
      <c r="K138" s="1306">
        <f>K137*'Företagsfakta '!$D$24/100</f>
        <v>0</v>
      </c>
      <c r="L138" s="1306">
        <f>L137*'Företagsfakta '!$D$24/100</f>
        <v>0</v>
      </c>
      <c r="M138" s="1306">
        <f>M137*'Företagsfakta '!$D$24/100</f>
        <v>0</v>
      </c>
      <c r="N138" s="1302">
        <f>SUM(B138:M138)</f>
        <v>0</v>
      </c>
    </row>
    <row r="139" spans="1:14" ht="15.75" customHeight="1">
      <c r="A139" s="1255" t="s">
        <v>218</v>
      </c>
      <c r="B139" s="1294">
        <f aca="true" t="shared" si="30" ref="B139:M139">SUM(B135:B138)</f>
        <v>0</v>
      </c>
      <c r="C139" s="1294">
        <f>SUM(C135:C138)</f>
        <v>0</v>
      </c>
      <c r="D139" s="1294">
        <f t="shared" si="30"/>
        <v>0</v>
      </c>
      <c r="E139" s="1294">
        <f t="shared" si="30"/>
        <v>0</v>
      </c>
      <c r="F139" s="1294">
        <f t="shared" si="30"/>
        <v>0</v>
      </c>
      <c r="G139" s="1294">
        <f t="shared" si="30"/>
        <v>0</v>
      </c>
      <c r="H139" s="1294">
        <f t="shared" si="30"/>
        <v>0</v>
      </c>
      <c r="I139" s="1294">
        <f t="shared" si="30"/>
        <v>0</v>
      </c>
      <c r="J139" s="1294">
        <f t="shared" si="30"/>
        <v>0</v>
      </c>
      <c r="K139" s="1294">
        <f t="shared" si="30"/>
        <v>0</v>
      </c>
      <c r="L139" s="1294">
        <f t="shared" si="30"/>
        <v>0</v>
      </c>
      <c r="M139" s="1294">
        <f t="shared" si="30"/>
        <v>0</v>
      </c>
      <c r="N139" s="1252">
        <f>SUM(B139:M139)</f>
        <v>0</v>
      </c>
    </row>
    <row r="140" spans="1:14" ht="15.75" customHeight="1">
      <c r="A140" s="1253"/>
      <c r="B140" s="1301"/>
      <c r="C140" s="1301"/>
      <c r="D140" s="1301"/>
      <c r="E140" s="1301"/>
      <c r="F140" s="1301"/>
      <c r="G140" s="1301"/>
      <c r="H140" s="1301"/>
      <c r="I140" s="1301"/>
      <c r="J140" s="1301"/>
      <c r="K140" s="1301"/>
      <c r="L140" s="1301"/>
      <c r="M140" s="1301"/>
      <c r="N140" s="1302"/>
    </row>
    <row r="141" spans="1:14" ht="15.75" customHeight="1">
      <c r="A141" s="1255" t="s">
        <v>219</v>
      </c>
      <c r="B141" s="1152"/>
      <c r="C141" s="1152"/>
      <c r="D141" s="1152"/>
      <c r="E141" s="1152"/>
      <c r="F141" s="1152"/>
      <c r="G141" s="1152"/>
      <c r="H141" s="1152"/>
      <c r="I141" s="1152"/>
      <c r="J141" s="1152"/>
      <c r="K141" s="1152"/>
      <c r="L141" s="1152"/>
      <c r="M141" s="1152"/>
      <c r="N141" s="1252"/>
    </row>
    <row r="142" spans="1:14" ht="15.75" customHeight="1">
      <c r="A142" s="1255" t="s">
        <v>71</v>
      </c>
      <c r="B142" s="1152">
        <f aca="true" t="shared" si="31" ref="B142:N142">B132-B139</f>
        <v>0</v>
      </c>
      <c r="C142" s="1152">
        <f t="shared" si="31"/>
        <v>0</v>
      </c>
      <c r="D142" s="1152">
        <f t="shared" si="31"/>
        <v>0</v>
      </c>
      <c r="E142" s="1152">
        <f t="shared" si="31"/>
        <v>0</v>
      </c>
      <c r="F142" s="1152">
        <f t="shared" si="31"/>
        <v>0</v>
      </c>
      <c r="G142" s="1152">
        <f t="shared" si="31"/>
        <v>0</v>
      </c>
      <c r="H142" s="1152">
        <f t="shared" si="31"/>
        <v>0</v>
      </c>
      <c r="I142" s="1152">
        <f t="shared" si="31"/>
        <v>0</v>
      </c>
      <c r="J142" s="1152">
        <f t="shared" si="31"/>
        <v>0</v>
      </c>
      <c r="K142" s="1152">
        <f t="shared" si="31"/>
        <v>0</v>
      </c>
      <c r="L142" s="1152">
        <f t="shared" si="31"/>
        <v>0</v>
      </c>
      <c r="M142" s="1152">
        <f t="shared" si="31"/>
        <v>0</v>
      </c>
      <c r="N142" s="1307">
        <f t="shared" si="31"/>
        <v>0</v>
      </c>
    </row>
    <row r="143" spans="1:14" ht="15.75" customHeight="1">
      <c r="A143" s="1253"/>
      <c r="B143" s="1301"/>
      <c r="C143" s="1301"/>
      <c r="D143" s="1301"/>
      <c r="E143" s="1301"/>
      <c r="F143" s="1301"/>
      <c r="G143" s="1301"/>
      <c r="H143" s="1301"/>
      <c r="I143" s="1301"/>
      <c r="J143" s="1301"/>
      <c r="K143" s="1301"/>
      <c r="L143" s="1301"/>
      <c r="M143" s="1301"/>
      <c r="N143" s="1302"/>
    </row>
    <row r="144" spans="1:14" ht="15.75" customHeight="1">
      <c r="A144" s="1255" t="s">
        <v>220</v>
      </c>
      <c r="B144" s="1243"/>
      <c r="C144" s="1243"/>
      <c r="D144" s="1243"/>
      <c r="E144" s="1243"/>
      <c r="F144" s="1243"/>
      <c r="G144" s="1243"/>
      <c r="H144" s="1243"/>
      <c r="I144" s="1243"/>
      <c r="J144" s="1243"/>
      <c r="K144" s="1243"/>
      <c r="L144" s="1243"/>
      <c r="M144" s="1243"/>
      <c r="N144" s="1252"/>
    </row>
    <row r="145" spans="1:14" ht="15.75" customHeight="1">
      <c r="A145" s="1255" t="s">
        <v>226</v>
      </c>
      <c r="B145" s="1152">
        <f aca="true" t="shared" si="32" ref="B145:M145">SUM(B260:B261)-B268</f>
        <v>0</v>
      </c>
      <c r="C145" s="1152">
        <f t="shared" si="32"/>
        <v>0</v>
      </c>
      <c r="D145" s="1152">
        <f t="shared" si="32"/>
        <v>0</v>
      </c>
      <c r="E145" s="1152">
        <f t="shared" si="32"/>
        <v>0</v>
      </c>
      <c r="F145" s="1152">
        <f t="shared" si="32"/>
        <v>0</v>
      </c>
      <c r="G145" s="1152">
        <f t="shared" si="32"/>
        <v>0</v>
      </c>
      <c r="H145" s="1152">
        <f t="shared" si="32"/>
        <v>0</v>
      </c>
      <c r="I145" s="1152">
        <f t="shared" si="32"/>
        <v>0</v>
      </c>
      <c r="J145" s="1152">
        <f t="shared" si="32"/>
        <v>0</v>
      </c>
      <c r="K145" s="1152">
        <f t="shared" si="32"/>
        <v>0</v>
      </c>
      <c r="L145" s="1152">
        <f t="shared" si="32"/>
        <v>0</v>
      </c>
      <c r="M145" s="1152">
        <f t="shared" si="32"/>
        <v>0</v>
      </c>
      <c r="N145" s="1252">
        <f>SUM(B145:M145)</f>
        <v>0</v>
      </c>
    </row>
    <row r="146" spans="1:14" ht="15.75" customHeight="1">
      <c r="A146" s="1253"/>
      <c r="B146" s="1301"/>
      <c r="C146" s="1301"/>
      <c r="D146" s="1301"/>
      <c r="E146" s="1301"/>
      <c r="F146" s="1301"/>
      <c r="G146" s="1301"/>
      <c r="H146" s="1301"/>
      <c r="I146" s="1301"/>
      <c r="J146" s="1301"/>
      <c r="K146" s="1301"/>
      <c r="L146" s="1301"/>
      <c r="M146" s="1301"/>
      <c r="N146" s="1302"/>
    </row>
    <row r="147" spans="1:14" ht="15.75" customHeight="1">
      <c r="A147" s="1242" t="s">
        <v>221</v>
      </c>
      <c r="B147" s="1243"/>
      <c r="C147" s="1243"/>
      <c r="D147" s="1243"/>
      <c r="E147" s="1243"/>
      <c r="F147" s="1308"/>
      <c r="G147" s="1243"/>
      <c r="H147" s="1243"/>
      <c r="I147" s="1243"/>
      <c r="J147" s="1243"/>
      <c r="K147" s="1243"/>
      <c r="L147" s="1243"/>
      <c r="M147" s="1243"/>
      <c r="N147" s="1252"/>
    </row>
    <row r="148" spans="1:14" ht="15.75" customHeight="1">
      <c r="A148" s="1245" t="s">
        <v>71</v>
      </c>
      <c r="B148" s="1309">
        <f aca="true" t="shared" si="33" ref="B148:N148">B142-B145</f>
        <v>0</v>
      </c>
      <c r="C148" s="1309">
        <f t="shared" si="33"/>
        <v>0</v>
      </c>
      <c r="D148" s="1309">
        <f t="shared" si="33"/>
        <v>0</v>
      </c>
      <c r="E148" s="1309">
        <f t="shared" si="33"/>
        <v>0</v>
      </c>
      <c r="F148" s="1309">
        <f t="shared" si="33"/>
        <v>0</v>
      </c>
      <c r="G148" s="1309">
        <f t="shared" si="33"/>
        <v>0</v>
      </c>
      <c r="H148" s="1309">
        <f t="shared" si="33"/>
        <v>0</v>
      </c>
      <c r="I148" s="1309">
        <f t="shared" si="33"/>
        <v>0</v>
      </c>
      <c r="J148" s="1309">
        <f t="shared" si="33"/>
        <v>0</v>
      </c>
      <c r="K148" s="1309">
        <f t="shared" si="33"/>
        <v>0</v>
      </c>
      <c r="L148" s="1309">
        <f t="shared" si="33"/>
        <v>0</v>
      </c>
      <c r="M148" s="1309">
        <f t="shared" si="33"/>
        <v>0</v>
      </c>
      <c r="N148" s="1302">
        <f t="shared" si="33"/>
        <v>0</v>
      </c>
    </row>
    <row r="149" spans="1:14" ht="15.75" customHeight="1">
      <c r="A149" s="1242" t="s">
        <v>232</v>
      </c>
      <c r="B149" s="1243"/>
      <c r="C149" s="1243"/>
      <c r="D149" s="1243"/>
      <c r="E149" s="1243"/>
      <c r="F149" s="1243"/>
      <c r="G149" s="1243"/>
      <c r="H149" s="1243"/>
      <c r="I149" s="1243"/>
      <c r="J149" s="1243"/>
      <c r="K149" s="1243"/>
      <c r="L149" s="1243"/>
      <c r="M149" s="1243"/>
      <c r="N149" s="1252"/>
    </row>
    <row r="150" spans="1:14" ht="15.75" customHeight="1">
      <c r="A150" s="1253" t="s">
        <v>212</v>
      </c>
      <c r="B150" s="1309">
        <f>B148</f>
        <v>0</v>
      </c>
      <c r="C150" s="1309">
        <f aca="true" t="shared" si="34" ref="C150:M150">C148+B150</f>
        <v>0</v>
      </c>
      <c r="D150" s="1309">
        <f t="shared" si="34"/>
        <v>0</v>
      </c>
      <c r="E150" s="1309">
        <f t="shared" si="34"/>
        <v>0</v>
      </c>
      <c r="F150" s="1309">
        <f t="shared" si="34"/>
        <v>0</v>
      </c>
      <c r="G150" s="1309">
        <f t="shared" si="34"/>
        <v>0</v>
      </c>
      <c r="H150" s="1309">
        <f t="shared" si="34"/>
        <v>0</v>
      </c>
      <c r="I150" s="1309">
        <f t="shared" si="34"/>
        <v>0</v>
      </c>
      <c r="J150" s="1309">
        <f t="shared" si="34"/>
        <v>0</v>
      </c>
      <c r="K150" s="1309">
        <f t="shared" si="34"/>
        <v>0</v>
      </c>
      <c r="L150" s="1309">
        <f t="shared" si="34"/>
        <v>0</v>
      </c>
      <c r="M150" s="1309">
        <f t="shared" si="34"/>
        <v>0</v>
      </c>
      <c r="N150" s="1302">
        <f>M150</f>
        <v>0</v>
      </c>
    </row>
    <row r="151" spans="1:14" ht="15.75" customHeight="1">
      <c r="A151" s="1255"/>
      <c r="B151" s="1243"/>
      <c r="C151" s="1152"/>
      <c r="D151" s="1243"/>
      <c r="E151" s="1243"/>
      <c r="F151" s="1308"/>
      <c r="G151" s="1243"/>
      <c r="H151" s="1152"/>
      <c r="I151" s="1243"/>
      <c r="J151" s="1243"/>
      <c r="K151" s="1308"/>
      <c r="L151" s="1243"/>
      <c r="M151" s="1152"/>
      <c r="N151" s="1252"/>
    </row>
    <row r="152" spans="1:14" ht="15.75" customHeight="1">
      <c r="A152" s="1255" t="s">
        <v>162</v>
      </c>
      <c r="B152" s="1152"/>
      <c r="C152" s="1243"/>
      <c r="D152" s="1243"/>
      <c r="E152" s="1243"/>
      <c r="F152" s="1308"/>
      <c r="G152" s="1243"/>
      <c r="H152" s="1152"/>
      <c r="I152" s="1243"/>
      <c r="J152" s="1243"/>
      <c r="K152" s="1308"/>
      <c r="L152" s="1243"/>
      <c r="M152" s="1243"/>
      <c r="N152" s="1252"/>
    </row>
    <row r="153" spans="1:14" ht="15.75" customHeight="1">
      <c r="A153" s="1253" t="s">
        <v>233</v>
      </c>
      <c r="B153" s="1309">
        <f>B129</f>
        <v>0</v>
      </c>
      <c r="C153" s="1188">
        <f aca="true" t="shared" si="35" ref="C153:M153">B153+C129</f>
        <v>0</v>
      </c>
      <c r="D153" s="1188">
        <f t="shared" si="35"/>
        <v>0</v>
      </c>
      <c r="E153" s="1188">
        <f t="shared" si="35"/>
        <v>0</v>
      </c>
      <c r="F153" s="1188">
        <f t="shared" si="35"/>
        <v>0</v>
      </c>
      <c r="G153" s="1188">
        <f t="shared" si="35"/>
        <v>0</v>
      </c>
      <c r="H153" s="1188">
        <f t="shared" si="35"/>
        <v>0</v>
      </c>
      <c r="I153" s="1188">
        <f t="shared" si="35"/>
        <v>0</v>
      </c>
      <c r="J153" s="1188">
        <f t="shared" si="35"/>
        <v>0</v>
      </c>
      <c r="K153" s="1188">
        <f t="shared" si="35"/>
        <v>0</v>
      </c>
      <c r="L153" s="1188">
        <f t="shared" si="35"/>
        <v>0</v>
      </c>
      <c r="M153" s="1188">
        <f t="shared" si="35"/>
        <v>0</v>
      </c>
      <c r="N153" s="1310">
        <f>M153</f>
        <v>0</v>
      </c>
    </row>
    <row r="154" spans="1:14" ht="16.5" customHeight="1" thickBot="1">
      <c r="A154" s="1438"/>
      <c r="B154" s="1278"/>
      <c r="C154" s="1154"/>
      <c r="D154" s="1154"/>
      <c r="E154" s="1154"/>
      <c r="F154" s="1154"/>
      <c r="G154" s="1154"/>
      <c r="H154" s="1154"/>
      <c r="I154" s="1154"/>
      <c r="J154" s="1154"/>
      <c r="K154" s="1154"/>
      <c r="L154" s="1154"/>
      <c r="M154" s="1154"/>
      <c r="N154" s="1590"/>
    </row>
    <row r="155" spans="1:14" ht="16.5" customHeight="1">
      <c r="A155" s="1223"/>
      <c r="B155" s="45"/>
      <c r="C155" s="53"/>
      <c r="D155" s="49"/>
      <c r="E155" s="53"/>
      <c r="F155" s="53"/>
      <c r="G155" s="45"/>
      <c r="H155" s="53"/>
      <c r="I155" s="53"/>
      <c r="J155" s="53"/>
      <c r="K155" s="53"/>
      <c r="L155" s="45"/>
      <c r="M155" s="53"/>
      <c r="N155" s="49"/>
    </row>
    <row r="156" spans="1:14" ht="27.75" customHeight="1" thickBot="1">
      <c r="A156" s="1312"/>
      <c r="B156" s="1313"/>
      <c r="C156" s="1314"/>
      <c r="D156" s="1313"/>
      <c r="E156" s="1315"/>
      <c r="F156" s="1315"/>
      <c r="G156" s="1313"/>
      <c r="H156" s="1315"/>
      <c r="I156" s="1313"/>
      <c r="J156" s="1316"/>
      <c r="K156" s="1313"/>
      <c r="L156" s="1313"/>
      <c r="M156" s="1313"/>
      <c r="N156" s="1591" t="s">
        <v>61</v>
      </c>
    </row>
    <row r="157" spans="1:14" ht="52.5" customHeight="1" thickBot="1">
      <c r="A157" s="1224" t="s">
        <v>212</v>
      </c>
      <c r="B157" s="1204"/>
      <c r="C157" s="1317"/>
      <c r="D157" s="1204"/>
      <c r="E157" s="1131"/>
      <c r="F157" s="1131"/>
      <c r="G157" s="1204"/>
      <c r="H157" s="1130" t="s">
        <v>1</v>
      </c>
      <c r="I157" s="1204"/>
      <c r="J157" s="1213" t="str">
        <f>J3</f>
        <v>År 2013</v>
      </c>
      <c r="K157" s="1203"/>
      <c r="L157" s="1224" t="str">
        <f>L3</f>
        <v>Bihuset</v>
      </c>
      <c r="M157" s="1204"/>
      <c r="N157" s="1318"/>
    </row>
    <row r="158" spans="1:14" ht="20.25">
      <c r="A158" s="1319"/>
      <c r="B158" s="1320"/>
      <c r="C158" s="53"/>
      <c r="D158" s="1321" t="s">
        <v>156</v>
      </c>
      <c r="E158" s="1321"/>
      <c r="F158" s="1322" t="str">
        <f>L3</f>
        <v>Bihuset</v>
      </c>
      <c r="G158" s="1323"/>
      <c r="H158" s="53"/>
      <c r="I158" s="53"/>
      <c r="J158" s="53"/>
      <c r="K158" s="1324" t="s">
        <v>65</v>
      </c>
      <c r="L158" s="1325"/>
      <c r="M158" s="1326" t="s">
        <v>66</v>
      </c>
      <c r="N158" s="2"/>
    </row>
    <row r="159" spans="1:14" ht="15.75" customHeight="1">
      <c r="A159" s="1319"/>
      <c r="B159" s="53"/>
      <c r="C159" s="48"/>
      <c r="D159" s="1221" t="s">
        <v>166</v>
      </c>
      <c r="E159" s="1327"/>
      <c r="F159" s="1328"/>
      <c r="G159" s="1327"/>
      <c r="H159" s="1328"/>
      <c r="I159" s="1328"/>
      <c r="J159" s="1328"/>
      <c r="K159" s="1329" t="e">
        <f>M159/M159</f>
        <v>#DIV/0!</v>
      </c>
      <c r="L159" s="1330"/>
      <c r="M159" s="1331">
        <f>N17+N8</f>
        <v>0</v>
      </c>
      <c r="N159" s="2"/>
    </row>
    <row r="160" spans="1:14" ht="15.75" customHeight="1">
      <c r="A160" s="1319"/>
      <c r="B160" s="53"/>
      <c r="C160" s="48"/>
      <c r="D160" s="1221" t="s">
        <v>169</v>
      </c>
      <c r="E160" s="1327"/>
      <c r="F160" s="1327"/>
      <c r="G160" s="1327"/>
      <c r="H160" s="1327"/>
      <c r="I160" s="1328"/>
      <c r="J160" s="1328"/>
      <c r="K160" s="1332"/>
      <c r="L160" s="1333">
        <f>'Företagsfakta '!K5</f>
        <v>0</v>
      </c>
      <c r="M160" s="1334"/>
      <c r="N160" s="2"/>
    </row>
    <row r="161" spans="1:14" ht="15.75" customHeight="1">
      <c r="A161" s="1319"/>
      <c r="B161" s="53"/>
      <c r="C161" s="48"/>
      <c r="D161" s="1221" t="s">
        <v>167</v>
      </c>
      <c r="E161" s="1327"/>
      <c r="F161" s="1327"/>
      <c r="G161" s="1327"/>
      <c r="H161" s="1327"/>
      <c r="I161" s="1328"/>
      <c r="J161" s="1328"/>
      <c r="K161" s="1329" t="s">
        <v>0</v>
      </c>
      <c r="L161" s="1335">
        <f>N40+N30</f>
        <v>0</v>
      </c>
      <c r="M161" s="1334"/>
      <c r="N161" s="2"/>
    </row>
    <row r="162" spans="1:14" ht="15.75" customHeight="1">
      <c r="A162" s="1319"/>
      <c r="B162" s="53"/>
      <c r="C162" s="48"/>
      <c r="D162" s="1336" t="s">
        <v>67</v>
      </c>
      <c r="E162" s="1337"/>
      <c r="F162" s="1338"/>
      <c r="G162" s="1337"/>
      <c r="H162" s="1338"/>
      <c r="I162" s="1338"/>
      <c r="J162" s="1338"/>
      <c r="K162" s="1339"/>
      <c r="L162" s="1340"/>
      <c r="M162" s="1341">
        <f>L161+L160</f>
        <v>0</v>
      </c>
      <c r="N162" s="2"/>
    </row>
    <row r="163" spans="1:14" ht="15.75" customHeight="1">
      <c r="A163" s="1319"/>
      <c r="B163" s="53"/>
      <c r="C163" s="48"/>
      <c r="D163" s="1221" t="s">
        <v>168</v>
      </c>
      <c r="E163" s="1327"/>
      <c r="F163" s="1328"/>
      <c r="G163" s="1327"/>
      <c r="H163" s="1328"/>
      <c r="I163" s="1328"/>
      <c r="J163" s="1328"/>
      <c r="K163" s="1342"/>
      <c r="L163" s="1330"/>
      <c r="M163" s="1331">
        <f>'Företagsfakta '!K6</f>
        <v>0</v>
      </c>
      <c r="N163" s="2"/>
    </row>
    <row r="164" spans="1:14" ht="15.75" customHeight="1">
      <c r="A164" s="1319"/>
      <c r="B164" s="53"/>
      <c r="C164" s="48"/>
      <c r="D164" s="1336" t="s">
        <v>170</v>
      </c>
      <c r="E164" s="1337"/>
      <c r="F164" s="1338"/>
      <c r="G164" s="1337"/>
      <c r="H164" s="1338"/>
      <c r="I164" s="1338"/>
      <c r="J164" s="1337"/>
      <c r="K164" s="1329" t="e">
        <f>M164/M159</f>
        <v>#DIV/0!</v>
      </c>
      <c r="L164" s="1340"/>
      <c r="M164" s="1341">
        <f>SUM(M159-M162+M163)</f>
        <v>0</v>
      </c>
      <c r="N164" s="2"/>
    </row>
    <row r="165" spans="1:14" ht="15.75" customHeight="1">
      <c r="A165" s="1319"/>
      <c r="B165" s="48"/>
      <c r="C165" s="48"/>
      <c r="D165" s="48"/>
      <c r="E165" s="48"/>
      <c r="F165" s="48"/>
      <c r="G165" s="48"/>
      <c r="H165" s="53"/>
      <c r="I165" s="53"/>
      <c r="J165" s="1343"/>
      <c r="K165" s="1344"/>
      <c r="L165" s="1345"/>
      <c r="M165" s="1345"/>
      <c r="N165" s="2"/>
    </row>
    <row r="166" spans="1:14" ht="15.75" customHeight="1">
      <c r="A166" s="1319"/>
      <c r="B166" s="48"/>
      <c r="C166" s="48"/>
      <c r="D166" s="1321" t="s">
        <v>155</v>
      </c>
      <c r="E166" s="1346"/>
      <c r="F166" s="1346" t="str">
        <f>L3</f>
        <v>Bihuset</v>
      </c>
      <c r="G166" s="1346"/>
      <c r="H166" s="1347"/>
      <c r="I166" s="53"/>
      <c r="J166" s="1196"/>
      <c r="K166" s="1344"/>
      <c r="L166" s="1345"/>
      <c r="M166" s="1345"/>
      <c r="N166" s="2"/>
    </row>
    <row r="167" spans="1:14" ht="15.75" customHeight="1">
      <c r="A167" s="1319"/>
      <c r="B167" s="48"/>
      <c r="C167" s="48"/>
      <c r="D167" s="1321"/>
      <c r="E167" s="1346"/>
      <c r="F167" s="1346"/>
      <c r="G167" s="1346"/>
      <c r="H167" s="1347"/>
      <c r="I167" s="53"/>
      <c r="J167" s="1196"/>
      <c r="K167" s="1344"/>
      <c r="L167" s="1345"/>
      <c r="M167" s="1345"/>
      <c r="N167" s="2"/>
    </row>
    <row r="168" spans="1:14" ht="15.75" customHeight="1">
      <c r="A168" s="1319"/>
      <c r="B168" s="48"/>
      <c r="C168" s="48"/>
      <c r="D168" s="1221" t="s">
        <v>171</v>
      </c>
      <c r="E168" s="1327"/>
      <c r="F168" s="1327"/>
      <c r="G168" s="1327"/>
      <c r="H168" s="1328"/>
      <c r="I168" s="1328"/>
      <c r="J168" s="1327"/>
      <c r="K168" s="1329" t="e">
        <f>M168/M159</f>
        <v>#DIV/0!</v>
      </c>
      <c r="L168" s="1330"/>
      <c r="M168" s="1331">
        <f>N67</f>
        <v>0</v>
      </c>
      <c r="N168" s="2"/>
    </row>
    <row r="169" spans="1:14" ht="15.75" customHeight="1">
      <c r="A169" s="1319"/>
      <c r="B169" s="48"/>
      <c r="C169" s="48"/>
      <c r="D169" s="1221" t="s">
        <v>69</v>
      </c>
      <c r="E169" s="1327"/>
      <c r="F169" s="1327"/>
      <c r="G169" s="1327"/>
      <c r="H169" s="1328"/>
      <c r="I169" s="1328"/>
      <c r="J169" s="1327"/>
      <c r="K169" s="1329" t="e">
        <f>M169/M159</f>
        <v>#DIV/0!</v>
      </c>
      <c r="L169" s="1330"/>
      <c r="M169" s="1331">
        <f>K109</f>
        <v>0</v>
      </c>
      <c r="N169" s="2"/>
    </row>
    <row r="170" spans="1:14" ht="15.75" customHeight="1">
      <c r="A170" s="1319"/>
      <c r="B170" s="48"/>
      <c r="C170" s="48"/>
      <c r="D170" s="1221" t="s">
        <v>68</v>
      </c>
      <c r="E170" s="1327"/>
      <c r="F170" s="1327"/>
      <c r="G170" s="1327"/>
      <c r="H170" s="1328"/>
      <c r="I170" s="1328"/>
      <c r="J170" s="1327"/>
      <c r="K170" s="1329" t="e">
        <f>M170/M159</f>
        <v>#DIV/0!</v>
      </c>
      <c r="L170" s="1330"/>
      <c r="M170" s="1331">
        <f>SUM(N92:N93)</f>
        <v>0</v>
      </c>
      <c r="N170" s="2"/>
    </row>
    <row r="171" spans="1:14" ht="15.75" customHeight="1">
      <c r="A171" s="1319"/>
      <c r="B171" s="53"/>
      <c r="C171" s="48"/>
      <c r="D171" s="1221" t="s">
        <v>70</v>
      </c>
      <c r="E171" s="1327"/>
      <c r="F171" s="1327"/>
      <c r="G171" s="1327"/>
      <c r="H171" s="1328"/>
      <c r="I171" s="1328"/>
      <c r="J171" s="1327"/>
      <c r="K171" s="1332"/>
      <c r="L171" s="1330"/>
      <c r="M171" s="1334"/>
      <c r="N171" s="2"/>
    </row>
    <row r="172" spans="1:14" ht="15.75" customHeight="1">
      <c r="A172" s="1319"/>
      <c r="B172" s="53"/>
      <c r="C172" s="48"/>
      <c r="D172" s="1221" t="s">
        <v>70</v>
      </c>
      <c r="E172" s="1327"/>
      <c r="F172" s="1327"/>
      <c r="G172" s="1327"/>
      <c r="H172" s="1328"/>
      <c r="I172" s="1328"/>
      <c r="J172" s="1327"/>
      <c r="K172" s="1342"/>
      <c r="L172" s="1330"/>
      <c r="M172" s="1334"/>
      <c r="N172" s="2"/>
    </row>
    <row r="173" spans="1:14" ht="15.75" customHeight="1">
      <c r="A173" s="1319"/>
      <c r="B173" s="53"/>
      <c r="C173" s="48"/>
      <c r="D173" s="1336" t="s">
        <v>172</v>
      </c>
      <c r="E173" s="1337"/>
      <c r="F173" s="1337"/>
      <c r="G173" s="1337"/>
      <c r="H173" s="1338"/>
      <c r="I173" s="1338"/>
      <c r="J173" s="1348"/>
      <c r="K173" s="1329" t="e">
        <f>M173/M159</f>
        <v>#DIV/0!</v>
      </c>
      <c r="L173" s="1340"/>
      <c r="M173" s="1341">
        <f>SUM(M168:M172)</f>
        <v>0</v>
      </c>
      <c r="N173" s="2"/>
    </row>
    <row r="174" spans="1:14" ht="15.75" customHeight="1">
      <c r="A174" s="1319"/>
      <c r="B174" s="53"/>
      <c r="C174" s="48"/>
      <c r="D174" s="48"/>
      <c r="E174" s="48"/>
      <c r="F174" s="48"/>
      <c r="G174" s="48"/>
      <c r="H174" s="53"/>
      <c r="I174" s="45"/>
      <c r="J174" s="45"/>
      <c r="K174" s="1349"/>
      <c r="L174" s="1350"/>
      <c r="M174" s="1350"/>
      <c r="N174" s="2"/>
    </row>
    <row r="175" spans="1:14" ht="15.75" customHeight="1">
      <c r="A175" s="1319"/>
      <c r="B175" s="45"/>
      <c r="C175" s="48"/>
      <c r="D175" s="1321" t="s">
        <v>157</v>
      </c>
      <c r="E175" s="1346"/>
      <c r="F175" s="1346" t="str">
        <f>L3</f>
        <v>Bihuset</v>
      </c>
      <c r="G175" s="1346"/>
      <c r="H175" s="1322"/>
      <c r="I175" s="1351"/>
      <c r="J175" s="45"/>
      <c r="K175" s="1349"/>
      <c r="L175" s="1350"/>
      <c r="M175" s="1350"/>
      <c r="N175" s="2"/>
    </row>
    <row r="176" spans="1:14" ht="15.75" customHeight="1">
      <c r="A176" s="1319"/>
      <c r="B176" s="53"/>
      <c r="C176" s="48"/>
      <c r="D176" s="1221" t="s">
        <v>242</v>
      </c>
      <c r="E176" s="1327"/>
      <c r="F176" s="1327"/>
      <c r="G176" s="1327"/>
      <c r="H176" s="1328"/>
      <c r="I176" s="1328"/>
      <c r="J176" s="1352"/>
      <c r="K176" s="1329" t="e">
        <f>M176/M159</f>
        <v>#DIV/0!</v>
      </c>
      <c r="L176" s="1330"/>
      <c r="M176" s="1353">
        <f>M164-M173</f>
        <v>0</v>
      </c>
      <c r="N176" s="2"/>
    </row>
    <row r="177" spans="1:14" ht="15.75" customHeight="1">
      <c r="A177" s="1319"/>
      <c r="B177" s="53"/>
      <c r="C177" s="48"/>
      <c r="D177" s="1221" t="s">
        <v>173</v>
      </c>
      <c r="E177" s="1327"/>
      <c r="F177" s="1327"/>
      <c r="G177" s="1327"/>
      <c r="H177" s="1328"/>
      <c r="I177" s="1328"/>
      <c r="J177" s="1352"/>
      <c r="K177" s="1329" t="e">
        <f>M177/M159</f>
        <v>#DIV/0!</v>
      </c>
      <c r="L177" s="1330"/>
      <c r="M177" s="1353">
        <f>M164-M173</f>
        <v>0</v>
      </c>
      <c r="N177" s="2"/>
    </row>
    <row r="178" spans="1:14" ht="15.75" customHeight="1">
      <c r="A178" s="1319"/>
      <c r="B178" s="53"/>
      <c r="C178" s="48"/>
      <c r="D178" s="1221" t="s">
        <v>71</v>
      </c>
      <c r="E178" s="1327"/>
      <c r="F178" s="1327"/>
      <c r="G178" s="1327"/>
      <c r="H178" s="1328"/>
      <c r="I178" s="1328"/>
      <c r="J178" s="1352"/>
      <c r="K178" s="1329" t="e">
        <f>M178/M159</f>
        <v>#DIV/0!</v>
      </c>
      <c r="L178" s="1330"/>
      <c r="M178" s="1353">
        <f>SUM(N260:N261)</f>
        <v>0</v>
      </c>
      <c r="N178" s="2"/>
    </row>
    <row r="179" spans="1:14" ht="15.75" customHeight="1">
      <c r="A179" s="1319"/>
      <c r="B179" s="53"/>
      <c r="C179" s="48"/>
      <c r="D179" s="1221" t="s">
        <v>72</v>
      </c>
      <c r="E179" s="1327"/>
      <c r="F179" s="1327"/>
      <c r="G179" s="1327"/>
      <c r="H179" s="1328"/>
      <c r="I179" s="1328"/>
      <c r="J179" s="1352"/>
      <c r="K179" s="1329" t="e">
        <f>M179/M159</f>
        <v>#DIV/0!</v>
      </c>
      <c r="L179" s="1330"/>
      <c r="M179" s="1354">
        <f>N268</f>
        <v>0</v>
      </c>
      <c r="N179" s="2"/>
    </row>
    <row r="180" spans="1:14" ht="15.75" customHeight="1">
      <c r="A180" s="1319"/>
      <c r="B180" s="53"/>
      <c r="C180" s="48"/>
      <c r="D180" s="1221" t="s">
        <v>73</v>
      </c>
      <c r="E180" s="1327"/>
      <c r="F180" s="1327"/>
      <c r="G180" s="1327"/>
      <c r="H180" s="1328"/>
      <c r="I180" s="1328"/>
      <c r="J180" s="1352"/>
      <c r="K180" s="1329" t="e">
        <f>M180/M159</f>
        <v>#DIV/0!</v>
      </c>
      <c r="L180" s="1330"/>
      <c r="M180" s="1334">
        <f>B16</f>
        <v>0</v>
      </c>
      <c r="N180" s="2"/>
    </row>
    <row r="181" spans="1:14" ht="15.75" customHeight="1" thickBot="1">
      <c r="A181" s="1355"/>
      <c r="B181" s="1311"/>
      <c r="C181" s="1356"/>
      <c r="D181" s="1357" t="s">
        <v>174</v>
      </c>
      <c r="E181" s="1358"/>
      <c r="F181" s="1358"/>
      <c r="G181" s="1358"/>
      <c r="H181" s="1359"/>
      <c r="I181" s="1359"/>
      <c r="J181" s="1277"/>
      <c r="K181" s="1598" t="e">
        <f>M181/M159</f>
        <v>#DIV/0!</v>
      </c>
      <c r="L181" s="1360"/>
      <c r="M181" s="1361">
        <f>SUM(M177-M178+M179+M180)</f>
        <v>0</v>
      </c>
      <c r="N181" s="3"/>
    </row>
    <row r="182" spans="1:14" ht="15.75" customHeight="1">
      <c r="A182" s="1592"/>
      <c r="B182" s="53"/>
      <c r="C182" s="48"/>
      <c r="D182" s="1593"/>
      <c r="E182" s="1594"/>
      <c r="F182" s="1594"/>
      <c r="G182" s="1594"/>
      <c r="H182" s="1325"/>
      <c r="I182" s="1325"/>
      <c r="J182" s="1593"/>
      <c r="K182" s="1595"/>
      <c r="L182" s="1596"/>
      <c r="M182" s="1597"/>
      <c r="N182" s="1223"/>
    </row>
    <row r="183" spans="1:14" ht="15.75" customHeight="1">
      <c r="A183" s="1592"/>
      <c r="B183" s="53"/>
      <c r="C183" s="48"/>
      <c r="D183" s="1593"/>
      <c r="E183" s="1594"/>
      <c r="F183" s="1594"/>
      <c r="G183" s="1594"/>
      <c r="H183" s="1325"/>
      <c r="I183" s="1325"/>
      <c r="J183" s="1593"/>
      <c r="K183" s="1595"/>
      <c r="L183" s="1596"/>
      <c r="M183" s="1597"/>
      <c r="N183" s="1223"/>
    </row>
    <row r="184" spans="1:14" ht="15.75" customHeight="1">
      <c r="A184" s="1592"/>
      <c r="B184" s="53"/>
      <c r="C184" s="48"/>
      <c r="D184" s="1593"/>
      <c r="E184" s="1594"/>
      <c r="F184" s="1594"/>
      <c r="G184" s="1594"/>
      <c r="H184" s="1325"/>
      <c r="I184" s="1325"/>
      <c r="J184" s="1593"/>
      <c r="K184" s="1595"/>
      <c r="L184" s="1596"/>
      <c r="M184" s="1597"/>
      <c r="N184" s="1223"/>
    </row>
    <row r="185" spans="1:14" ht="13.5" thickBot="1">
      <c r="A185" s="48"/>
      <c r="B185" s="53"/>
      <c r="C185" s="48"/>
      <c r="D185" s="45"/>
      <c r="E185" s="48"/>
      <c r="F185" s="48"/>
      <c r="G185" s="53"/>
      <c r="H185" s="53"/>
      <c r="I185" s="53"/>
      <c r="J185" s="45"/>
      <c r="K185" s="53"/>
      <c r="L185" s="49"/>
      <c r="M185" s="54"/>
      <c r="N185" s="1602" t="s">
        <v>63</v>
      </c>
    </row>
    <row r="186" spans="1:14" ht="43.5" customHeight="1" thickBot="1">
      <c r="A186" s="1179" t="s">
        <v>158</v>
      </c>
      <c r="B186" s="1204"/>
      <c r="C186" s="1131"/>
      <c r="D186" s="1131"/>
      <c r="E186" s="1131"/>
      <c r="F186" s="1131"/>
      <c r="G186" s="1203"/>
      <c r="H186" s="1130" t="s">
        <v>1</v>
      </c>
      <c r="I186" s="1204"/>
      <c r="J186" s="1213" t="str">
        <f>J3</f>
        <v>År 2013</v>
      </c>
      <c r="K186" s="1203"/>
      <c r="L186" s="1224" t="str">
        <f>L3</f>
        <v>Bihuset</v>
      </c>
      <c r="M186" s="1204"/>
      <c r="N186" s="1262" t="s">
        <v>0</v>
      </c>
    </row>
    <row r="187" spans="1:14" ht="18.75">
      <c r="A187" s="1524"/>
      <c r="B187" s="44"/>
      <c r="C187" s="44"/>
      <c r="D187" s="44"/>
      <c r="E187" s="46"/>
      <c r="F187" s="156" t="s">
        <v>0</v>
      </c>
      <c r="G187" s="138"/>
      <c r="H187" s="138"/>
      <c r="I187" s="138"/>
      <c r="J187" s="140"/>
      <c r="K187" s="46"/>
      <c r="L187" s="42"/>
      <c r="M187" s="51"/>
      <c r="N187" s="1525"/>
    </row>
    <row r="188" spans="1:26" ht="18">
      <c r="A188" s="1526" t="s">
        <v>211</v>
      </c>
      <c r="B188" s="1527"/>
      <c r="C188" s="1527"/>
      <c r="D188" s="1527"/>
      <c r="E188" s="163"/>
      <c r="F188" s="1527"/>
      <c r="G188" s="1527"/>
      <c r="H188" s="1527"/>
      <c r="I188" s="1528" t="s">
        <v>201</v>
      </c>
      <c r="J188" s="1527"/>
      <c r="K188" s="167"/>
      <c r="L188" s="167"/>
      <c r="M188" s="167"/>
      <c r="N188" s="1529"/>
      <c r="Z188" s="1601"/>
    </row>
    <row r="189" spans="1:14" ht="15.75" customHeight="1">
      <c r="A189" s="1530"/>
      <c r="B189" s="163"/>
      <c r="C189" s="1527"/>
      <c r="D189" s="1527"/>
      <c r="E189" s="167"/>
      <c r="F189" s="1527"/>
      <c r="G189" s="167"/>
      <c r="H189" s="167"/>
      <c r="I189" s="1527"/>
      <c r="J189" s="167"/>
      <c r="K189" s="167"/>
      <c r="L189" s="167"/>
      <c r="M189" s="167"/>
      <c r="N189" s="1529"/>
    </row>
    <row r="190" spans="1:14" ht="15.75" customHeight="1">
      <c r="A190" s="1530"/>
      <c r="B190" s="163"/>
      <c r="C190" s="163"/>
      <c r="D190" s="1527"/>
      <c r="E190" s="167"/>
      <c r="F190" s="1527"/>
      <c r="G190" s="167"/>
      <c r="H190" s="163"/>
      <c r="I190" s="1527"/>
      <c r="J190" s="168" t="e">
        <f>M176/M159</f>
        <v>#DIV/0!</v>
      </c>
      <c r="K190" s="1527" t="s">
        <v>240</v>
      </c>
      <c r="L190" s="52"/>
      <c r="M190" s="52"/>
      <c r="N190" s="1529"/>
    </row>
    <row r="191" spans="1:14" ht="15.75" customHeight="1">
      <c r="A191" s="1531" t="e">
        <f>SUM(M173+M178-M179)/K164</f>
        <v>#DIV/0!</v>
      </c>
      <c r="B191" s="167" t="s">
        <v>74</v>
      </c>
      <c r="C191" s="163" t="s">
        <v>0</v>
      </c>
      <c r="D191" s="1527"/>
      <c r="E191" s="167"/>
      <c r="F191" s="167"/>
      <c r="G191" s="167"/>
      <c r="H191" s="163"/>
      <c r="I191" s="167"/>
      <c r="J191" s="167"/>
      <c r="K191" s="1527" t="s">
        <v>241</v>
      </c>
      <c r="L191" s="52"/>
      <c r="M191" s="52"/>
      <c r="N191" s="1529"/>
    </row>
    <row r="192" spans="1:14" ht="15.75" customHeight="1">
      <c r="A192" s="1532" t="e">
        <f>A191/12</f>
        <v>#DIV/0!</v>
      </c>
      <c r="B192" s="167" t="s">
        <v>75</v>
      </c>
      <c r="C192" s="163" t="s">
        <v>0</v>
      </c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529"/>
    </row>
    <row r="193" spans="1:14" ht="15.75" customHeight="1">
      <c r="A193" s="1533" t="e">
        <f>A191/52</f>
        <v>#DIV/0!</v>
      </c>
      <c r="B193" s="167" t="s">
        <v>77</v>
      </c>
      <c r="C193" s="163" t="s">
        <v>0</v>
      </c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529"/>
    </row>
    <row r="194" spans="1:14" ht="18">
      <c r="A194" s="1534"/>
      <c r="B194" s="167"/>
      <c r="C194" s="167"/>
      <c r="D194" s="167"/>
      <c r="E194" s="167"/>
      <c r="F194" s="167"/>
      <c r="G194" s="167"/>
      <c r="H194" s="167"/>
      <c r="I194" s="1535" t="s">
        <v>222</v>
      </c>
      <c r="J194" s="167"/>
      <c r="K194" s="167"/>
      <c r="L194" s="167"/>
      <c r="M194" s="167"/>
      <c r="N194" s="1529"/>
    </row>
    <row r="195" spans="1:14" ht="18">
      <c r="A195" s="1536" t="s">
        <v>202</v>
      </c>
      <c r="B195" s="167"/>
      <c r="C195" s="167"/>
      <c r="D195" s="167"/>
      <c r="E195" s="167"/>
      <c r="F195" s="167"/>
      <c r="G195" s="167"/>
      <c r="H195" s="167"/>
      <c r="I195" s="1535" t="s">
        <v>203</v>
      </c>
      <c r="J195" s="1537"/>
      <c r="K195" s="1538"/>
      <c r="L195" s="1538"/>
      <c r="M195" s="1538"/>
      <c r="N195" s="1539"/>
    </row>
    <row r="196" spans="1:14" ht="12.75">
      <c r="A196" s="1540"/>
      <c r="B196" s="167"/>
      <c r="C196" s="167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529"/>
    </row>
    <row r="197" spans="1:14" ht="15.75" customHeight="1">
      <c r="A197" s="1533" t="e">
        <f>M159-A191</f>
        <v>#DIV/0!</v>
      </c>
      <c r="B197" s="167" t="s">
        <v>74</v>
      </c>
      <c r="C197" s="167" t="s">
        <v>246</v>
      </c>
      <c r="D197" s="167"/>
      <c r="E197" s="167"/>
      <c r="F197" s="167"/>
      <c r="G197" s="167"/>
      <c r="H197" s="167"/>
      <c r="I197" s="1527"/>
      <c r="J197" s="168" t="e">
        <f>SUM(M181-M180)/M159</f>
        <v>#DIV/0!</v>
      </c>
      <c r="K197" s="1527" t="s">
        <v>248</v>
      </c>
      <c r="L197" s="52"/>
      <c r="M197" s="52"/>
      <c r="N197" s="1541"/>
    </row>
    <row r="198" spans="1:14" ht="15.75" customHeight="1">
      <c r="A198" s="1542" t="e">
        <f>A197/M159</f>
        <v>#DIV/0!</v>
      </c>
      <c r="B198" s="167" t="s">
        <v>78</v>
      </c>
      <c r="C198" s="167" t="s">
        <v>247</v>
      </c>
      <c r="D198" s="167"/>
      <c r="E198" s="167"/>
      <c r="F198" s="167"/>
      <c r="G198" s="167"/>
      <c r="H198" s="167"/>
      <c r="I198" s="167"/>
      <c r="J198" s="167"/>
      <c r="K198" s="1527" t="s">
        <v>249</v>
      </c>
      <c r="L198" s="52"/>
      <c r="M198" s="52"/>
      <c r="N198" s="1541"/>
    </row>
    <row r="199" spans="1:14" ht="12">
      <c r="A199" s="1037"/>
      <c r="B199" s="52"/>
      <c r="C199" s="52"/>
      <c r="D199" s="52"/>
      <c r="E199" s="52"/>
      <c r="F199" s="52"/>
      <c r="G199" s="52"/>
      <c r="H199" s="52"/>
      <c r="I199" s="167"/>
      <c r="J199" s="167"/>
      <c r="K199" s="167"/>
      <c r="L199" s="167"/>
      <c r="M199" s="167"/>
      <c r="N199" s="1529"/>
    </row>
    <row r="200" spans="1:14" ht="18">
      <c r="A200" s="1536" t="s">
        <v>79</v>
      </c>
      <c r="B200" s="167"/>
      <c r="C200" s="167"/>
      <c r="D200" s="167"/>
      <c r="E200" s="167"/>
      <c r="F200" s="167"/>
      <c r="G200" s="167"/>
      <c r="H200" s="167"/>
      <c r="I200" s="1528" t="s">
        <v>80</v>
      </c>
      <c r="J200" s="1527"/>
      <c r="K200" s="167"/>
      <c r="L200" s="167"/>
      <c r="M200" s="167"/>
      <c r="N200" s="1529"/>
    </row>
    <row r="201" spans="1:14" ht="12">
      <c r="A201" s="1037"/>
      <c r="B201" s="52"/>
      <c r="C201" s="52"/>
      <c r="D201" s="52"/>
      <c r="E201" s="52"/>
      <c r="F201" s="52"/>
      <c r="G201" s="52"/>
      <c r="H201" s="167"/>
      <c r="I201" s="167"/>
      <c r="J201" s="167"/>
      <c r="K201" s="167"/>
      <c r="L201" s="167"/>
      <c r="M201" s="167"/>
      <c r="N201" s="1529"/>
    </row>
    <row r="202" spans="1:14" ht="15.75" customHeight="1">
      <c r="A202" s="1542" t="e">
        <f>SUM(M176+M169)/M159</f>
        <v>#DIV/0!</v>
      </c>
      <c r="B202" s="52"/>
      <c r="C202" s="167" t="s">
        <v>250</v>
      </c>
      <c r="D202" s="52"/>
      <c r="E202" s="52"/>
      <c r="F202" s="52"/>
      <c r="G202" s="52"/>
      <c r="H202" s="167"/>
      <c r="I202" s="1527"/>
      <c r="J202" s="168" t="e">
        <f>SUM(M176-M178)/M159</f>
        <v>#DIV/0!</v>
      </c>
      <c r="K202" s="167"/>
      <c r="L202" s="167" t="s">
        <v>81</v>
      </c>
      <c r="M202" s="167"/>
      <c r="N202" s="1529"/>
    </row>
    <row r="203" spans="1:14" ht="12">
      <c r="A203" s="1037"/>
      <c r="B203" s="52"/>
      <c r="C203" s="52"/>
      <c r="D203" s="52"/>
      <c r="E203" s="52"/>
      <c r="F203" s="52"/>
      <c r="G203" s="167"/>
      <c r="H203" s="167"/>
      <c r="I203" s="167"/>
      <c r="J203" s="167"/>
      <c r="K203" s="167"/>
      <c r="L203" s="167" t="s">
        <v>76</v>
      </c>
      <c r="M203" s="167"/>
      <c r="N203" s="1529"/>
    </row>
    <row r="204" spans="1:14" ht="18">
      <c r="A204" s="1536" t="s">
        <v>82</v>
      </c>
      <c r="B204" s="167"/>
      <c r="C204" s="1527"/>
      <c r="D204" s="167"/>
      <c r="E204" s="167"/>
      <c r="F204" s="167"/>
      <c r="G204" s="167"/>
      <c r="H204" s="167"/>
      <c r="I204" s="1528" t="s">
        <v>83</v>
      </c>
      <c r="J204" s="167"/>
      <c r="K204" s="167"/>
      <c r="L204" s="167"/>
      <c r="M204" s="167"/>
      <c r="N204" s="1529"/>
    </row>
    <row r="205" spans="1:14" ht="12">
      <c r="A205" s="1037"/>
      <c r="B205" s="52"/>
      <c r="C205" s="52"/>
      <c r="D205" s="52"/>
      <c r="E205" s="167"/>
      <c r="F205" s="167"/>
      <c r="G205" s="167"/>
      <c r="H205" s="167"/>
      <c r="I205" s="167"/>
      <c r="J205" s="167"/>
      <c r="K205" s="167"/>
      <c r="L205" s="167"/>
      <c r="M205" s="167"/>
      <c r="N205" s="1529"/>
    </row>
    <row r="206" spans="1:14" ht="15.75" customHeight="1">
      <c r="A206" s="1599">
        <f>'Företagsfakta '!I16+'Företagsfakta '!J16+'Företagsfakta '!K16</f>
        <v>0</v>
      </c>
      <c r="B206" s="167"/>
      <c r="C206" s="167" t="s">
        <v>84</v>
      </c>
      <c r="D206" s="167"/>
      <c r="E206" s="167"/>
      <c r="F206" s="167"/>
      <c r="G206" s="167"/>
      <c r="H206" s="167"/>
      <c r="I206" s="167"/>
      <c r="J206" s="168" t="e">
        <f>SUM(M181-M180)/(A206+A211)</f>
        <v>#DIV/0!</v>
      </c>
      <c r="K206" s="167"/>
      <c r="L206" s="167" t="s">
        <v>85</v>
      </c>
      <c r="M206" s="167"/>
      <c r="N206" s="1529"/>
    </row>
    <row r="207" spans="1:14" ht="15.75" customHeight="1">
      <c r="A207" s="1037"/>
      <c r="B207" s="52"/>
      <c r="C207" s="52"/>
      <c r="D207" s="52"/>
      <c r="E207" s="52"/>
      <c r="F207" s="167"/>
      <c r="G207" s="167"/>
      <c r="H207" s="167"/>
      <c r="I207" s="167"/>
      <c r="J207" s="167"/>
      <c r="K207" s="167"/>
      <c r="L207" s="167" t="s">
        <v>86</v>
      </c>
      <c r="M207" s="167"/>
      <c r="N207" s="1529"/>
    </row>
    <row r="208" spans="1:14" ht="12">
      <c r="A208" s="1534"/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529"/>
    </row>
    <row r="209" spans="1:14" ht="18">
      <c r="A209" s="1536" t="s">
        <v>87</v>
      </c>
      <c r="B209" s="167"/>
      <c r="C209" s="167"/>
      <c r="D209" s="167"/>
      <c r="E209" s="167"/>
      <c r="F209" s="167"/>
      <c r="G209" s="167"/>
      <c r="H209" s="167"/>
      <c r="I209" s="1528" t="s">
        <v>88</v>
      </c>
      <c r="J209" s="167"/>
      <c r="K209" s="167"/>
      <c r="L209" s="167"/>
      <c r="M209" s="167"/>
      <c r="N209" s="1529"/>
    </row>
    <row r="210" spans="1:14" ht="15.75" customHeight="1">
      <c r="A210" s="1534"/>
      <c r="B210" s="167"/>
      <c r="C210" s="167"/>
      <c r="D210" s="167"/>
      <c r="E210" s="167"/>
      <c r="F210" s="167"/>
      <c r="G210" s="167"/>
      <c r="H210" s="167"/>
      <c r="I210" s="1470"/>
      <c r="J210" s="1544" t="e">
        <f>SUM(M181-M180)/A206</f>
        <v>#DIV/0!</v>
      </c>
      <c r="K210" s="1470"/>
      <c r="L210" s="167" t="s">
        <v>85</v>
      </c>
      <c r="M210" s="1470"/>
      <c r="N210" s="1545"/>
    </row>
    <row r="211" spans="1:14" ht="15.75" customHeight="1">
      <c r="A211" s="1546">
        <f>N278</f>
        <v>0</v>
      </c>
      <c r="B211" s="1470"/>
      <c r="C211" s="1470" t="s">
        <v>89</v>
      </c>
      <c r="D211" s="1470"/>
      <c r="E211" s="1470"/>
      <c r="F211" s="1470"/>
      <c r="G211" s="1470"/>
      <c r="H211" s="1470"/>
      <c r="I211" s="1470"/>
      <c r="J211" s="1470"/>
      <c r="K211" s="1470"/>
      <c r="L211" s="1470" t="s">
        <v>90</v>
      </c>
      <c r="M211" s="1470"/>
      <c r="N211" s="1545"/>
    </row>
    <row r="212" spans="1:14" ht="13.5" thickBot="1">
      <c r="A212" s="1551"/>
      <c r="B212" s="170"/>
      <c r="C212" s="170"/>
      <c r="D212" s="170"/>
      <c r="E212" s="170"/>
      <c r="F212" s="170"/>
      <c r="G212" s="170"/>
      <c r="H212" s="170"/>
      <c r="I212" s="1552"/>
      <c r="J212" s="1552"/>
      <c r="K212" s="1552"/>
      <c r="L212" s="1552"/>
      <c r="M212" s="1552"/>
      <c r="N212" s="1553"/>
    </row>
    <row r="213" spans="1:14" ht="12.75">
      <c r="A213" s="1470"/>
      <c r="B213" s="1470"/>
      <c r="C213" s="1470"/>
      <c r="D213" s="1470"/>
      <c r="E213" s="1470"/>
      <c r="F213" s="1470"/>
      <c r="G213" s="1470"/>
      <c r="H213" s="1470"/>
      <c r="I213" s="1470"/>
      <c r="J213" s="1470"/>
      <c r="K213" s="1470"/>
      <c r="L213" s="1470"/>
      <c r="M213" s="1470"/>
      <c r="N213" s="1470"/>
    </row>
    <row r="214" spans="1:14" ht="12.75">
      <c r="A214" s="1470"/>
      <c r="B214" s="1470"/>
      <c r="C214" s="1470"/>
      <c r="D214" s="1470"/>
      <c r="E214" s="1470"/>
      <c r="F214" s="1470"/>
      <c r="G214" s="1470"/>
      <c r="H214" s="1470"/>
      <c r="I214" s="1470"/>
      <c r="J214" s="1470"/>
      <c r="K214" s="1470"/>
      <c r="L214" s="1470"/>
      <c r="M214" s="1470"/>
      <c r="N214" s="1470"/>
    </row>
    <row r="215" spans="1:14" ht="12.75">
      <c r="A215" s="1600"/>
      <c r="B215" s="1600"/>
      <c r="C215" s="1600"/>
      <c r="D215" s="1600"/>
      <c r="E215" s="1600"/>
      <c r="F215" s="1600"/>
      <c r="G215" s="1600"/>
      <c r="H215" s="1600"/>
      <c r="I215" s="1600"/>
      <c r="J215" s="1600"/>
      <c r="K215" s="1600"/>
      <c r="L215" s="1600"/>
      <c r="M215" s="1600"/>
      <c r="N215" s="1600"/>
    </row>
    <row r="216" spans="1:14" ht="13.5" thickBot="1">
      <c r="A216" s="55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1603" t="s">
        <v>159</v>
      </c>
    </row>
    <row r="217" spans="1:14" ht="43.5" customHeight="1" thickBot="1">
      <c r="A217" s="1362" t="s">
        <v>152</v>
      </c>
      <c r="B217" s="1363"/>
      <c r="C217" s="1131"/>
      <c r="D217" s="1131"/>
      <c r="E217" s="1131"/>
      <c r="F217" s="1131"/>
      <c r="G217" s="1135"/>
      <c r="H217" s="1131" t="s">
        <v>1</v>
      </c>
      <c r="I217" s="1131"/>
      <c r="J217" s="1134" t="str">
        <f>J3</f>
        <v>År 2013</v>
      </c>
      <c r="K217" s="1135"/>
      <c r="L217" s="1133" t="str">
        <f>L3</f>
        <v>Bihuset</v>
      </c>
      <c r="M217" s="1131"/>
      <c r="N217" s="1135"/>
    </row>
    <row r="218" spans="1:14" ht="15.75" customHeight="1" thickBot="1">
      <c r="A218" s="194"/>
      <c r="B218" s="1223"/>
      <c r="C218" s="1223"/>
      <c r="D218" s="1223"/>
      <c r="E218" s="1223"/>
      <c r="F218" s="1223"/>
      <c r="G218" s="1223"/>
      <c r="H218" s="1223"/>
      <c r="I218" s="1223"/>
      <c r="J218" s="1223"/>
      <c r="K218" s="1223"/>
      <c r="L218" s="1223"/>
      <c r="M218" s="1223"/>
      <c r="N218" s="2"/>
    </row>
    <row r="219" spans="1:14" ht="15.75" customHeight="1" thickBot="1">
      <c r="A219" s="1585"/>
      <c r="B219" s="1364" t="s">
        <v>126</v>
      </c>
      <c r="C219" s="1365"/>
      <c r="D219" s="1366">
        <f>Försäljningsplanering!K38</f>
        <v>0</v>
      </c>
      <c r="E219" s="1367"/>
      <c r="F219" s="1265" t="s">
        <v>136</v>
      </c>
      <c r="G219" s="813"/>
      <c r="H219" s="1223"/>
      <c r="I219" s="1223"/>
      <c r="J219" s="45"/>
      <c r="K219" s="45"/>
      <c r="L219" s="1223"/>
      <c r="M219" s="1223"/>
      <c r="N219" s="2" t="s">
        <v>0</v>
      </c>
    </row>
    <row r="220" spans="1:14" ht="15.75" customHeight="1" thickBot="1">
      <c r="A220" s="194"/>
      <c r="B220" s="1368" t="s">
        <v>127</v>
      </c>
      <c r="C220" s="1369"/>
      <c r="D220" s="1370">
        <f>Försäljningsplanering!K39</f>
        <v>0</v>
      </c>
      <c r="E220" s="1371"/>
      <c r="F220" s="1372"/>
      <c r="G220" s="1373">
        <f>'Budget år 2'!N226</f>
        <v>0</v>
      </c>
      <c r="H220" s="1604" t="s">
        <v>0</v>
      </c>
      <c r="I220" s="1223"/>
      <c r="J220" s="243"/>
      <c r="K220" s="53"/>
      <c r="L220" s="1223"/>
      <c r="M220" s="1223"/>
      <c r="N220" s="2"/>
    </row>
    <row r="221" spans="1:14" ht="15.75" customHeight="1" thickBot="1">
      <c r="A221" s="194"/>
      <c r="B221" s="1374" t="s">
        <v>128</v>
      </c>
      <c r="C221" s="1375"/>
      <c r="D221" s="1376">
        <f>Försäljningsplanering!K40</f>
        <v>100</v>
      </c>
      <c r="E221" s="1377" t="s">
        <v>0</v>
      </c>
      <c r="F221" s="194"/>
      <c r="G221" s="2"/>
      <c r="H221" s="1223"/>
      <c r="I221" s="1223"/>
      <c r="J221" s="1223"/>
      <c r="K221" s="53"/>
      <c r="L221" s="1223"/>
      <c r="M221" s="1223"/>
      <c r="N221" s="2"/>
    </row>
    <row r="222" spans="1:14" ht="15.75" customHeight="1" thickBot="1">
      <c r="A222" s="194"/>
      <c r="B222" s="1378"/>
      <c r="C222" s="1379"/>
      <c r="D222" s="1376">
        <f>SUM(D219:D221)</f>
        <v>100</v>
      </c>
      <c r="E222" s="1380" t="s">
        <v>65</v>
      </c>
      <c r="F222" s="195"/>
      <c r="G222" s="3"/>
      <c r="H222" s="1223"/>
      <c r="I222" s="1223"/>
      <c r="J222" s="1381"/>
      <c r="K222" s="53"/>
      <c r="L222" s="49"/>
      <c r="M222" s="1223"/>
      <c r="N222" s="2"/>
    </row>
    <row r="223" spans="1:14" ht="15.75" customHeight="1" thickBot="1">
      <c r="A223" s="194"/>
      <c r="B223" s="1223"/>
      <c r="C223" s="1223"/>
      <c r="D223" s="1223"/>
      <c r="E223" s="1223"/>
      <c r="F223" s="1223"/>
      <c r="G223" s="1223"/>
      <c r="H223" s="1223"/>
      <c r="I223" s="1223"/>
      <c r="J223" s="1223"/>
      <c r="K223" s="1223"/>
      <c r="L223" s="1223"/>
      <c r="M223" s="1223"/>
      <c r="N223" s="1605"/>
    </row>
    <row r="224" spans="1:14" ht="15.75" customHeight="1" thickBot="1">
      <c r="A224" s="1382"/>
      <c r="B224" s="1138" t="s">
        <v>47</v>
      </c>
      <c r="C224" s="1138" t="s">
        <v>48</v>
      </c>
      <c r="D224" s="1138" t="s">
        <v>49</v>
      </c>
      <c r="E224" s="1138" t="s">
        <v>50</v>
      </c>
      <c r="F224" s="1138" t="s">
        <v>51</v>
      </c>
      <c r="G224" s="1138" t="s">
        <v>52</v>
      </c>
      <c r="H224" s="1138" t="s">
        <v>53</v>
      </c>
      <c r="I224" s="1138" t="s">
        <v>54</v>
      </c>
      <c r="J224" s="1138" t="s">
        <v>55</v>
      </c>
      <c r="K224" s="1138" t="s">
        <v>56</v>
      </c>
      <c r="L224" s="1138" t="s">
        <v>57</v>
      </c>
      <c r="M224" s="1138" t="s">
        <v>58</v>
      </c>
      <c r="N224" s="1139" t="s">
        <v>230</v>
      </c>
    </row>
    <row r="225" spans="1:14" ht="15.75" customHeight="1" thickBot="1">
      <c r="A225" s="1383" t="s">
        <v>32</v>
      </c>
      <c r="B225" s="1384">
        <f aca="true" t="shared" si="36" ref="B225:M225">B19+B10</f>
        <v>0</v>
      </c>
      <c r="C225" s="1385">
        <f t="shared" si="36"/>
        <v>0</v>
      </c>
      <c r="D225" s="1385">
        <f t="shared" si="36"/>
        <v>0</v>
      </c>
      <c r="E225" s="1385">
        <f t="shared" si="36"/>
        <v>0</v>
      </c>
      <c r="F225" s="1385">
        <f t="shared" si="36"/>
        <v>0</v>
      </c>
      <c r="G225" s="1385">
        <f t="shared" si="36"/>
        <v>0</v>
      </c>
      <c r="H225" s="1385">
        <f t="shared" si="36"/>
        <v>0</v>
      </c>
      <c r="I225" s="1385">
        <f t="shared" si="36"/>
        <v>0</v>
      </c>
      <c r="J225" s="1385">
        <f t="shared" si="36"/>
        <v>0</v>
      </c>
      <c r="K225" s="1385">
        <f t="shared" si="36"/>
        <v>0</v>
      </c>
      <c r="L225" s="1385">
        <f t="shared" si="36"/>
        <v>0</v>
      </c>
      <c r="M225" s="1385">
        <f t="shared" si="36"/>
        <v>0</v>
      </c>
      <c r="N225" s="1244">
        <f>SUM(B225:M225)</f>
        <v>0</v>
      </c>
    </row>
    <row r="226" spans="1:14" ht="15.75" customHeight="1">
      <c r="A226" s="1386" t="s">
        <v>180</v>
      </c>
      <c r="B226" s="1387">
        <f>SUM(B225)*D219/100+G220*D219/100</f>
        <v>0</v>
      </c>
      <c r="C226" s="1290">
        <f>SUM(C225)*D219/100+B225*D220/100+G220*D220/100</f>
        <v>0</v>
      </c>
      <c r="D226" s="1290">
        <f>SUM(D225)*$D219/100+C225*$D220/100+B225*$D221/100+G220*D221/100</f>
        <v>0</v>
      </c>
      <c r="E226" s="1290">
        <f aca="true" t="shared" si="37" ref="E226:M226">SUM(E225)*$D219/100+D225*$D220/100+C225*$D221/100</f>
        <v>0</v>
      </c>
      <c r="F226" s="1290">
        <f t="shared" si="37"/>
        <v>0</v>
      </c>
      <c r="G226" s="1290">
        <f t="shared" si="37"/>
        <v>0</v>
      </c>
      <c r="H226" s="1290">
        <f t="shared" si="37"/>
        <v>0</v>
      </c>
      <c r="I226" s="1290">
        <f t="shared" si="37"/>
        <v>0</v>
      </c>
      <c r="J226" s="1290">
        <f t="shared" si="37"/>
        <v>0</v>
      </c>
      <c r="K226" s="1290">
        <f t="shared" si="37"/>
        <v>0</v>
      </c>
      <c r="L226" s="1290">
        <f t="shared" si="37"/>
        <v>0</v>
      </c>
      <c r="M226" s="1290">
        <f t="shared" si="37"/>
        <v>0</v>
      </c>
      <c r="N226" s="1388">
        <f>SUM(L225)*D221/100+M225*D220/100+M225*D221/100</f>
        <v>0</v>
      </c>
    </row>
    <row r="227" spans="1:14" ht="15.75" customHeight="1" thickBot="1">
      <c r="A227" s="1389" t="s">
        <v>134</v>
      </c>
      <c r="B227" s="1390"/>
      <c r="C227" s="1391"/>
      <c r="D227" s="1391"/>
      <c r="E227" s="1391"/>
      <c r="F227" s="1391"/>
      <c r="G227" s="1391"/>
      <c r="H227" s="1391"/>
      <c r="I227" s="1391"/>
      <c r="J227" s="1391"/>
      <c r="K227" s="1391"/>
      <c r="L227" s="1391"/>
      <c r="M227" s="1391"/>
      <c r="N227" s="1392"/>
    </row>
    <row r="228" spans="1:14" ht="13.5" thickBot="1">
      <c r="A228" s="1101"/>
      <c r="B228" s="1101"/>
      <c r="C228" s="1101"/>
      <c r="D228" s="1101"/>
      <c r="E228" s="1101"/>
      <c r="F228" s="1101"/>
      <c r="G228" s="1101"/>
      <c r="H228" s="1101"/>
      <c r="I228" s="1101"/>
      <c r="J228" s="1101"/>
      <c r="K228" s="1101"/>
      <c r="L228" s="1101"/>
      <c r="M228" s="1101"/>
      <c r="N228" s="1264"/>
    </row>
    <row r="229" spans="1:14" ht="43.5" customHeight="1" thickBot="1">
      <c r="A229" s="1224" t="s">
        <v>146</v>
      </c>
      <c r="B229" s="1131"/>
      <c r="C229" s="1204"/>
      <c r="D229" s="1131"/>
      <c r="E229" s="1131"/>
      <c r="F229" s="1131"/>
      <c r="G229" s="1135"/>
      <c r="H229" s="1131" t="s">
        <v>1</v>
      </c>
      <c r="I229" s="1131"/>
      <c r="J229" s="1134" t="str">
        <f>J3</f>
        <v>År 2013</v>
      </c>
      <c r="K229" s="1135"/>
      <c r="L229" s="1779" t="str">
        <f>L3</f>
        <v>Bihuset</v>
      </c>
      <c r="M229" s="1393"/>
      <c r="N229" s="1394" t="str">
        <f>N12</f>
        <v> </v>
      </c>
    </row>
    <row r="230" spans="1:14" ht="15.75" customHeight="1" thickBot="1">
      <c r="A230" s="1576"/>
      <c r="B230" s="53"/>
      <c r="C230" s="53"/>
      <c r="D230" s="53"/>
      <c r="E230" s="45"/>
      <c r="F230" s="45"/>
      <c r="G230" s="53"/>
      <c r="H230" s="53"/>
      <c r="I230" s="53"/>
      <c r="J230" s="53"/>
      <c r="K230" s="53"/>
      <c r="L230" s="53"/>
      <c r="M230" s="53"/>
      <c r="N230" s="1584"/>
    </row>
    <row r="231" spans="1:14" ht="15.75" customHeight="1" thickBot="1">
      <c r="A231" s="1585"/>
      <c r="B231" s="1364" t="s">
        <v>126</v>
      </c>
      <c r="C231" s="1365"/>
      <c r="D231" s="1366">
        <f>Inköp!N76</f>
        <v>0</v>
      </c>
      <c r="E231" s="1813"/>
      <c r="F231" s="1395" t="s">
        <v>136</v>
      </c>
      <c r="G231" s="200"/>
      <c r="H231" s="1223"/>
      <c r="I231" s="1223"/>
      <c r="J231" s="1223"/>
      <c r="K231" s="1223"/>
      <c r="L231" s="1223"/>
      <c r="M231" s="1223"/>
      <c r="N231" s="2"/>
    </row>
    <row r="232" spans="1:14" ht="15.75" customHeight="1" thickBot="1">
      <c r="A232" s="1585" t="s">
        <v>0</v>
      </c>
      <c r="B232" s="1368" t="s">
        <v>127</v>
      </c>
      <c r="C232" s="1369"/>
      <c r="D232" s="1366">
        <f>Inköp!N77</f>
        <v>0</v>
      </c>
      <c r="E232" s="813"/>
      <c r="F232" s="1372"/>
      <c r="G232" s="1373">
        <f>'Budget år 2'!N238</f>
        <v>0</v>
      </c>
      <c r="H232" s="1223"/>
      <c r="I232" s="1223"/>
      <c r="J232" s="1223"/>
      <c r="K232" s="1223"/>
      <c r="L232" s="1223"/>
      <c r="M232" s="1223"/>
      <c r="N232" s="1606"/>
    </row>
    <row r="233" spans="1:14" ht="15.75" customHeight="1" thickBot="1">
      <c r="A233" s="1607" t="s">
        <v>0</v>
      </c>
      <c r="B233" s="1374" t="s">
        <v>128</v>
      </c>
      <c r="C233" s="1375"/>
      <c r="D233" s="1366">
        <f>Inköp!N78</f>
        <v>100</v>
      </c>
      <c r="E233" s="3"/>
      <c r="F233" s="194"/>
      <c r="G233" s="2"/>
      <c r="H233" s="1223"/>
      <c r="I233" s="49"/>
      <c r="J233" s="1223"/>
      <c r="K233" s="1223"/>
      <c r="L233" s="1223"/>
      <c r="M233" s="1223"/>
      <c r="N233" s="1606"/>
    </row>
    <row r="234" spans="1:14" ht="15.75" customHeight="1" thickBot="1">
      <c r="A234" s="1607"/>
      <c r="B234" s="1378"/>
      <c r="C234" s="1397"/>
      <c r="D234" s="1398">
        <f>SUM(D231:D233)</f>
        <v>100</v>
      </c>
      <c r="E234" s="1399" t="s">
        <v>65</v>
      </c>
      <c r="F234" s="195"/>
      <c r="G234" s="3"/>
      <c r="H234" s="1223"/>
      <c r="I234" s="1223"/>
      <c r="J234" s="1400"/>
      <c r="K234" s="1223"/>
      <c r="L234" s="1396"/>
      <c r="M234" s="1396"/>
      <c r="N234" s="1606"/>
    </row>
    <row r="235" spans="1:14" ht="15.75" customHeight="1" thickBot="1">
      <c r="A235" s="1608"/>
      <c r="B235" s="1401"/>
      <c r="C235" s="1401"/>
      <c r="D235" s="1401"/>
      <c r="E235" s="1401"/>
      <c r="F235" s="1401"/>
      <c r="G235" s="1401"/>
      <c r="H235" s="1401"/>
      <c r="I235" s="1401"/>
      <c r="J235" s="1401"/>
      <c r="K235" s="1401"/>
      <c r="L235" s="1401"/>
      <c r="M235" s="1401"/>
      <c r="N235" s="1609"/>
    </row>
    <row r="236" spans="1:14" ht="15.75" customHeight="1">
      <c r="A236" s="1382"/>
      <c r="B236" s="1402" t="s">
        <v>47</v>
      </c>
      <c r="C236" s="1402" t="s">
        <v>48</v>
      </c>
      <c r="D236" s="1402" t="s">
        <v>49</v>
      </c>
      <c r="E236" s="1402" t="s">
        <v>50</v>
      </c>
      <c r="F236" s="1402" t="s">
        <v>51</v>
      </c>
      <c r="G236" s="1402" t="s">
        <v>52</v>
      </c>
      <c r="H236" s="1402" t="s">
        <v>53</v>
      </c>
      <c r="I236" s="1402" t="s">
        <v>54</v>
      </c>
      <c r="J236" s="1402" t="s">
        <v>55</v>
      </c>
      <c r="K236" s="1402" t="s">
        <v>56</v>
      </c>
      <c r="L236" s="1402" t="s">
        <v>57</v>
      </c>
      <c r="M236" s="1402" t="s">
        <v>58</v>
      </c>
      <c r="N236" s="1403" t="s">
        <v>230</v>
      </c>
    </row>
    <row r="237" spans="1:14" ht="15.75" customHeight="1" thickBot="1">
      <c r="A237" s="1404" t="s">
        <v>181</v>
      </c>
      <c r="B237" s="1405">
        <f aca="true" t="shared" si="38" ref="B237:M237">B42+B32</f>
        <v>0</v>
      </c>
      <c r="C237" s="1405">
        <f t="shared" si="38"/>
        <v>0</v>
      </c>
      <c r="D237" s="1405">
        <f t="shared" si="38"/>
        <v>0</v>
      </c>
      <c r="E237" s="1405">
        <f t="shared" si="38"/>
        <v>0</v>
      </c>
      <c r="F237" s="1405">
        <f t="shared" si="38"/>
        <v>0</v>
      </c>
      <c r="G237" s="1405">
        <f t="shared" si="38"/>
        <v>0</v>
      </c>
      <c r="H237" s="1405">
        <f t="shared" si="38"/>
        <v>0</v>
      </c>
      <c r="I237" s="1405">
        <f t="shared" si="38"/>
        <v>0</v>
      </c>
      <c r="J237" s="1405">
        <f t="shared" si="38"/>
        <v>0</v>
      </c>
      <c r="K237" s="1405">
        <f t="shared" si="38"/>
        <v>0</v>
      </c>
      <c r="L237" s="1405">
        <f t="shared" si="38"/>
        <v>0</v>
      </c>
      <c r="M237" s="1405">
        <f t="shared" si="38"/>
        <v>0</v>
      </c>
      <c r="N237" s="1406"/>
    </row>
    <row r="238" spans="1:14" ht="15.75" customHeight="1">
      <c r="A238" s="1255" t="s">
        <v>182</v>
      </c>
      <c r="B238" s="1152">
        <f>SUM(B237)*D231/100+G232*D231/100</f>
        <v>0</v>
      </c>
      <c r="C238" s="1152">
        <f>SUM(C237)*D231/100+B237*D232/100+G232*D232/100</f>
        <v>0</v>
      </c>
      <c r="D238" s="1152">
        <f>SUM(D237)*$D231/100+C237*$D232/100+B237*$D233/100+G232*D233/100</f>
        <v>0</v>
      </c>
      <c r="E238" s="1152">
        <f>SUM(E237)*$D231/100+D237*$D232/100+C237*$D233/100</f>
        <v>0</v>
      </c>
      <c r="F238" s="1152">
        <f aca="true" t="shared" si="39" ref="F238:M238">SUM(F237)*$D231/100+E237*$D232/100+D237*$D233/100</f>
        <v>0</v>
      </c>
      <c r="G238" s="1152">
        <f t="shared" si="39"/>
        <v>0</v>
      </c>
      <c r="H238" s="1152">
        <f t="shared" si="39"/>
        <v>0</v>
      </c>
      <c r="I238" s="1152">
        <f t="shared" si="39"/>
        <v>0</v>
      </c>
      <c r="J238" s="1152">
        <f t="shared" si="39"/>
        <v>0</v>
      </c>
      <c r="K238" s="1152">
        <f t="shared" si="39"/>
        <v>0</v>
      </c>
      <c r="L238" s="1152">
        <f t="shared" si="39"/>
        <v>0</v>
      </c>
      <c r="M238" s="1152">
        <f t="shared" si="39"/>
        <v>0</v>
      </c>
      <c r="N238" s="1307">
        <f>SUM(L237)*D233/100+M237*D232/100+M237*D233/100</f>
        <v>0</v>
      </c>
    </row>
    <row r="239" spans="1:14" ht="15.75" customHeight="1" thickBot="1">
      <c r="A239" s="1438" t="s">
        <v>134</v>
      </c>
      <c r="B239" s="1359"/>
      <c r="C239" s="1359"/>
      <c r="D239" s="1359"/>
      <c r="E239" s="1359"/>
      <c r="F239" s="1359"/>
      <c r="G239" s="1359"/>
      <c r="H239" s="1359"/>
      <c r="I239" s="1359"/>
      <c r="J239" s="1359"/>
      <c r="K239" s="1359"/>
      <c r="L239" s="1359"/>
      <c r="M239" s="1359"/>
      <c r="N239" s="1610"/>
    </row>
    <row r="240" spans="1:14" ht="15.75" customHeight="1">
      <c r="A240" s="1593"/>
      <c r="B240" s="1325"/>
      <c r="C240" s="1325"/>
      <c r="D240" s="1325"/>
      <c r="E240" s="1325"/>
      <c r="F240" s="1325"/>
      <c r="G240" s="1325"/>
      <c r="H240" s="1325"/>
      <c r="I240" s="1325"/>
      <c r="J240" s="1325"/>
      <c r="K240" s="1325"/>
      <c r="L240" s="1325"/>
      <c r="M240" s="1325"/>
      <c r="N240" s="1611"/>
    </row>
    <row r="241" spans="1:14" ht="15.75" customHeight="1">
      <c r="A241" s="1593"/>
      <c r="B241" s="1325"/>
      <c r="C241" s="1325"/>
      <c r="D241" s="1325"/>
      <c r="E241" s="1325"/>
      <c r="F241" s="1325"/>
      <c r="G241" s="1325"/>
      <c r="H241" s="1325"/>
      <c r="I241" s="1325"/>
      <c r="J241" s="1325"/>
      <c r="K241" s="1325"/>
      <c r="L241" s="1325"/>
      <c r="M241" s="1325"/>
      <c r="N241" s="1611"/>
    </row>
    <row r="242" spans="1:14" ht="12.75">
      <c r="A242" s="48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48"/>
    </row>
    <row r="243" spans="1:14" ht="19.5" thickBot="1">
      <c r="A243" s="1407" t="s">
        <v>0</v>
      </c>
      <c r="B243" s="1408"/>
      <c r="C243" s="1409" t="s">
        <v>0</v>
      </c>
      <c r="D243" s="1410"/>
      <c r="E243" s="1411"/>
      <c r="F243" s="1411"/>
      <c r="G243" s="1407"/>
      <c r="H243" s="1197"/>
      <c r="I243" s="1197"/>
      <c r="J243" s="1197"/>
      <c r="K243" s="1197"/>
      <c r="L243" s="1197"/>
      <c r="M243" s="1197"/>
      <c r="N243" s="1129" t="s">
        <v>160</v>
      </c>
    </row>
    <row r="244" spans="1:14" ht="43.5" customHeight="1" thickBot="1">
      <c r="A244" s="1362" t="s">
        <v>149</v>
      </c>
      <c r="B244" s="1131"/>
      <c r="C244" s="1131"/>
      <c r="D244" s="1131"/>
      <c r="E244" s="1131"/>
      <c r="F244" s="1131"/>
      <c r="G244" s="1131"/>
      <c r="H244" s="1130" t="s">
        <v>1</v>
      </c>
      <c r="I244" s="1131"/>
      <c r="J244" s="1134" t="str">
        <f>J3</f>
        <v>År 2013</v>
      </c>
      <c r="K244" s="1135"/>
      <c r="L244" s="1362" t="str">
        <f>L3</f>
        <v>Bihuset</v>
      </c>
      <c r="M244" s="1131"/>
      <c r="N244" s="1135"/>
    </row>
    <row r="245" spans="1:14" ht="15.75" customHeight="1" thickBot="1">
      <c r="A245" s="194"/>
      <c r="B245" s="1223"/>
      <c r="C245" s="1223"/>
      <c r="D245" s="1223"/>
      <c r="E245" s="1223"/>
      <c r="F245" s="1223"/>
      <c r="G245" s="1223"/>
      <c r="H245" s="1223"/>
      <c r="I245" s="1223"/>
      <c r="J245" s="1223"/>
      <c r="K245" s="1223"/>
      <c r="L245" s="1223"/>
      <c r="M245" s="1223"/>
      <c r="N245" s="2"/>
    </row>
    <row r="246" spans="1:14" ht="15.75" customHeight="1" thickBot="1">
      <c r="A246" s="1412" t="s">
        <v>136</v>
      </c>
      <c r="B246" s="1137" t="s">
        <v>47</v>
      </c>
      <c r="C246" s="1138" t="s">
        <v>48</v>
      </c>
      <c r="D246" s="1138" t="s">
        <v>49</v>
      </c>
      <c r="E246" s="1138" t="s">
        <v>50</v>
      </c>
      <c r="F246" s="1138" t="s">
        <v>51</v>
      </c>
      <c r="G246" s="1138" t="s">
        <v>52</v>
      </c>
      <c r="H246" s="1138" t="s">
        <v>53</v>
      </c>
      <c r="I246" s="1138" t="s">
        <v>54</v>
      </c>
      <c r="J246" s="1138" t="s">
        <v>55</v>
      </c>
      <c r="K246" s="1138" t="s">
        <v>56</v>
      </c>
      <c r="L246" s="1138" t="s">
        <v>57</v>
      </c>
      <c r="M246" s="1138" t="s">
        <v>58</v>
      </c>
      <c r="N246" s="1139" t="s">
        <v>231</v>
      </c>
    </row>
    <row r="247" spans="1:14" ht="15.75" customHeight="1">
      <c r="A247" s="1412" t="s">
        <v>236</v>
      </c>
      <c r="B247" s="1144">
        <f>'Budget år 2'!N250</f>
        <v>0</v>
      </c>
      <c r="C247" s="1144"/>
      <c r="D247" s="1144"/>
      <c r="E247" s="1144"/>
      <c r="F247" s="1144"/>
      <c r="G247" s="1144"/>
      <c r="H247" s="1144"/>
      <c r="I247" s="1144"/>
      <c r="J247" s="1144"/>
      <c r="K247" s="1144"/>
      <c r="L247" s="1144"/>
      <c r="M247" s="1144"/>
      <c r="N247" s="1283"/>
    </row>
    <row r="248" spans="1:14" ht="15.75" customHeight="1" thickBot="1">
      <c r="A248" s="1413" t="s">
        <v>0</v>
      </c>
      <c r="B248" s="1276" t="s">
        <v>0</v>
      </c>
      <c r="C248" s="1276"/>
      <c r="D248" s="1276"/>
      <c r="E248" s="1276"/>
      <c r="F248" s="1276"/>
      <c r="G248" s="1276"/>
      <c r="H248" s="1276"/>
      <c r="I248" s="1276"/>
      <c r="J248" s="1276"/>
      <c r="K248" s="1276"/>
      <c r="L248" s="1276"/>
      <c r="M248" s="1276"/>
      <c r="N248" s="1288"/>
    </row>
    <row r="249" spans="1:14" ht="15.75" customHeight="1">
      <c r="A249" s="1414" t="s">
        <v>183</v>
      </c>
      <c r="B249" s="1152">
        <f aca="true" t="shared" si="40" ref="B249:N249">B68</f>
        <v>0</v>
      </c>
      <c r="C249" s="1152">
        <f t="shared" si="40"/>
        <v>0</v>
      </c>
      <c r="D249" s="1152">
        <f t="shared" si="40"/>
        <v>0</v>
      </c>
      <c r="E249" s="1152">
        <f t="shared" si="40"/>
        <v>0</v>
      </c>
      <c r="F249" s="1152">
        <f t="shared" si="40"/>
        <v>0</v>
      </c>
      <c r="G249" s="1152">
        <f t="shared" si="40"/>
        <v>0</v>
      </c>
      <c r="H249" s="1152">
        <f t="shared" si="40"/>
        <v>0</v>
      </c>
      <c r="I249" s="1152">
        <f t="shared" si="40"/>
        <v>0</v>
      </c>
      <c r="J249" s="1152">
        <f t="shared" si="40"/>
        <v>0</v>
      </c>
      <c r="K249" s="1152">
        <f t="shared" si="40"/>
        <v>0</v>
      </c>
      <c r="L249" s="1152">
        <f t="shared" si="40"/>
        <v>0</v>
      </c>
      <c r="M249" s="1152">
        <f t="shared" si="40"/>
        <v>0</v>
      </c>
      <c r="N249" s="1244">
        <f t="shared" si="40"/>
        <v>0</v>
      </c>
    </row>
    <row r="250" spans="1:14" ht="15.75" customHeight="1">
      <c r="A250" s="1414" t="s">
        <v>184</v>
      </c>
      <c r="B250" s="1152">
        <f aca="true" t="shared" si="41" ref="B250:N250">B92</f>
        <v>0</v>
      </c>
      <c r="C250" s="1152">
        <f t="shared" si="41"/>
        <v>0</v>
      </c>
      <c r="D250" s="1152">
        <f t="shared" si="41"/>
        <v>0</v>
      </c>
      <c r="E250" s="1152">
        <f t="shared" si="41"/>
        <v>0</v>
      </c>
      <c r="F250" s="1152">
        <f t="shared" si="41"/>
        <v>0</v>
      </c>
      <c r="G250" s="1152">
        <f t="shared" si="41"/>
        <v>0</v>
      </c>
      <c r="H250" s="1152">
        <f t="shared" si="41"/>
        <v>0</v>
      </c>
      <c r="I250" s="1152">
        <f t="shared" si="41"/>
        <v>0</v>
      </c>
      <c r="J250" s="1152">
        <f t="shared" si="41"/>
        <v>0</v>
      </c>
      <c r="K250" s="1152">
        <f t="shared" si="41"/>
        <v>0</v>
      </c>
      <c r="L250" s="1152">
        <f t="shared" si="41"/>
        <v>0</v>
      </c>
      <c r="M250" s="1152">
        <f t="shared" si="41"/>
        <v>0</v>
      </c>
      <c r="N250" s="1244">
        <f t="shared" si="41"/>
        <v>0</v>
      </c>
    </row>
    <row r="251" spans="1:14" ht="15.75" customHeight="1">
      <c r="A251" s="1414" t="s">
        <v>98</v>
      </c>
      <c r="B251" s="1152">
        <f>B247</f>
        <v>0</v>
      </c>
      <c r="C251" s="1152">
        <f aca="true" t="shared" si="42" ref="C251:N251">B93</f>
        <v>0</v>
      </c>
      <c r="D251" s="1152">
        <f t="shared" si="42"/>
        <v>0</v>
      </c>
      <c r="E251" s="1152">
        <f t="shared" si="42"/>
        <v>0</v>
      </c>
      <c r="F251" s="1152">
        <f t="shared" si="42"/>
        <v>0</v>
      </c>
      <c r="G251" s="1152">
        <f t="shared" si="42"/>
        <v>0</v>
      </c>
      <c r="H251" s="1152">
        <f t="shared" si="42"/>
        <v>0</v>
      </c>
      <c r="I251" s="1152">
        <f t="shared" si="42"/>
        <v>0</v>
      </c>
      <c r="J251" s="1152">
        <f t="shared" si="42"/>
        <v>0</v>
      </c>
      <c r="K251" s="1152">
        <f t="shared" si="42"/>
        <v>0</v>
      </c>
      <c r="L251" s="1152">
        <f t="shared" si="42"/>
        <v>0</v>
      </c>
      <c r="M251" s="1152">
        <f t="shared" si="42"/>
        <v>0</v>
      </c>
      <c r="N251" s="1244">
        <f t="shared" si="42"/>
        <v>0</v>
      </c>
    </row>
    <row r="252" spans="1:14" ht="15.75" customHeight="1" thickBot="1">
      <c r="A252" s="1415" t="s">
        <v>0</v>
      </c>
      <c r="B252" s="1278"/>
      <c r="C252" s="1278"/>
      <c r="D252" s="1278"/>
      <c r="E252" s="1278"/>
      <c r="F252" s="1278"/>
      <c r="G252" s="1278"/>
      <c r="H252" s="1278"/>
      <c r="I252" s="1278"/>
      <c r="J252" s="1278"/>
      <c r="K252" s="1278"/>
      <c r="L252" s="1278"/>
      <c r="M252" s="1278"/>
      <c r="N252" s="1392"/>
    </row>
    <row r="253" spans="1:14" ht="15.75" customHeight="1">
      <c r="A253" s="1414" t="s">
        <v>182</v>
      </c>
      <c r="B253" s="1152">
        <f aca="true" t="shared" si="43" ref="B253:N253">SUM(B247:B252)</f>
        <v>0</v>
      </c>
      <c r="C253" s="1152">
        <f t="shared" si="43"/>
        <v>0</v>
      </c>
      <c r="D253" s="1152">
        <f t="shared" si="43"/>
        <v>0</v>
      </c>
      <c r="E253" s="1152">
        <f t="shared" si="43"/>
        <v>0</v>
      </c>
      <c r="F253" s="1152">
        <f t="shared" si="43"/>
        <v>0</v>
      </c>
      <c r="G253" s="1152">
        <f t="shared" si="43"/>
        <v>0</v>
      </c>
      <c r="H253" s="1152">
        <f t="shared" si="43"/>
        <v>0</v>
      </c>
      <c r="I253" s="1152">
        <f t="shared" si="43"/>
        <v>0</v>
      </c>
      <c r="J253" s="1152">
        <f t="shared" si="43"/>
        <v>0</v>
      </c>
      <c r="K253" s="1152">
        <f t="shared" si="43"/>
        <v>0</v>
      </c>
      <c r="L253" s="1152">
        <f t="shared" si="43"/>
        <v>0</v>
      </c>
      <c r="M253" s="1152">
        <f t="shared" si="43"/>
        <v>0</v>
      </c>
      <c r="N253" s="1244">
        <f t="shared" si="43"/>
        <v>0</v>
      </c>
    </row>
    <row r="254" spans="1:14" ht="15.75" customHeight="1" thickBot="1">
      <c r="A254" s="242"/>
      <c r="B254" s="243"/>
      <c r="C254" s="243"/>
      <c r="D254" s="243"/>
      <c r="E254" s="243"/>
      <c r="F254" s="243"/>
      <c r="G254" s="243"/>
      <c r="H254" s="243"/>
      <c r="I254" s="243"/>
      <c r="J254" s="243"/>
      <c r="K254" s="243"/>
      <c r="L254" s="243"/>
      <c r="M254" s="243"/>
      <c r="N254" s="201"/>
    </row>
    <row r="255" spans="1:14" ht="43.5" customHeight="1" thickBot="1">
      <c r="A255" s="1362" t="s">
        <v>18</v>
      </c>
      <c r="B255" s="812"/>
      <c r="C255" s="1131"/>
      <c r="D255" s="1131"/>
      <c r="E255" s="1131"/>
      <c r="F255" s="1131"/>
      <c r="G255" s="813"/>
      <c r="H255" s="1130" t="s">
        <v>1</v>
      </c>
      <c r="I255" s="812"/>
      <c r="J255" s="1134" t="str">
        <f>J3</f>
        <v>År 2013</v>
      </c>
      <c r="K255" s="1416"/>
      <c r="L255" s="1224" t="str">
        <f>L3</f>
        <v>Bihuset</v>
      </c>
      <c r="M255" s="1201"/>
      <c r="N255" s="1225" t="str">
        <f>N12</f>
        <v> </v>
      </c>
    </row>
    <row r="256" spans="1:14" ht="13.5" thickBot="1">
      <c r="A256" s="1417"/>
      <c r="B256" s="1418"/>
      <c r="C256" s="1418"/>
      <c r="D256" s="1418"/>
      <c r="E256" s="1418"/>
      <c r="F256" s="1418"/>
      <c r="G256" s="1418"/>
      <c r="H256" s="1418"/>
      <c r="I256" s="1418"/>
      <c r="J256" s="1418"/>
      <c r="K256" s="1418"/>
      <c r="L256" s="1418"/>
      <c r="M256" s="1418"/>
      <c r="N256" s="1419"/>
    </row>
    <row r="257" spans="1:14" ht="15.75" customHeight="1" thickBot="1">
      <c r="A257" s="1304"/>
      <c r="B257" s="1216" t="s">
        <v>47</v>
      </c>
      <c r="C257" s="1138" t="s">
        <v>48</v>
      </c>
      <c r="D257" s="1217" t="s">
        <v>49</v>
      </c>
      <c r="E257" s="1217" t="s">
        <v>50</v>
      </c>
      <c r="F257" s="1217" t="s">
        <v>51</v>
      </c>
      <c r="G257" s="1217" t="s">
        <v>52</v>
      </c>
      <c r="H257" s="1217" t="s">
        <v>53</v>
      </c>
      <c r="I257" s="1217" t="s">
        <v>54</v>
      </c>
      <c r="J257" s="1217" t="s">
        <v>55</v>
      </c>
      <c r="K257" s="1217" t="s">
        <v>56</v>
      </c>
      <c r="L257" s="1217" t="s">
        <v>57</v>
      </c>
      <c r="M257" s="1217" t="s">
        <v>58</v>
      </c>
      <c r="N257" s="1218" t="s">
        <v>231</v>
      </c>
    </row>
    <row r="258" spans="1:14" ht="15.75" customHeight="1">
      <c r="A258" s="1420" t="s">
        <v>335</v>
      </c>
      <c r="B258" s="1421">
        <f>('Budget år 2'!N262)+('Budget år 2'!N263+'Budget år 2'!N264+'Budget år 2'!N265)</f>
        <v>0</v>
      </c>
      <c r="C258" s="1243" t="s">
        <v>0</v>
      </c>
      <c r="D258" s="1421"/>
      <c r="E258" s="1421"/>
      <c r="F258" s="1421"/>
      <c r="G258" s="1421"/>
      <c r="H258" s="1421"/>
      <c r="I258" s="1421"/>
      <c r="J258" s="1421"/>
      <c r="K258" s="1421"/>
      <c r="L258" s="1421"/>
      <c r="M258" s="1421"/>
      <c r="N258" s="1422"/>
    </row>
    <row r="259" spans="1:14" ht="15.75" customHeight="1">
      <c r="A259" s="1414" t="s">
        <v>185</v>
      </c>
      <c r="B259" s="1243">
        <f>'Företagsfakta '!$K$31</f>
        <v>0</v>
      </c>
      <c r="C259" s="1243">
        <f>'Företagsfakta '!$K$31</f>
        <v>0</v>
      </c>
      <c r="D259" s="1243">
        <f>'Företagsfakta '!$K$31</f>
        <v>0</v>
      </c>
      <c r="E259" s="1243">
        <f>'Företagsfakta '!$K$31</f>
        <v>0</v>
      </c>
      <c r="F259" s="1243">
        <f>'Företagsfakta '!$K$31</f>
        <v>0</v>
      </c>
      <c r="G259" s="1243">
        <f>'Företagsfakta '!$K$31</f>
        <v>0</v>
      </c>
      <c r="H259" s="1243">
        <f>'Företagsfakta '!$K$31</f>
        <v>0</v>
      </c>
      <c r="I259" s="1243">
        <f>'Företagsfakta '!$K$31</f>
        <v>0</v>
      </c>
      <c r="J259" s="1243">
        <f>'Företagsfakta '!$K$31</f>
        <v>0</v>
      </c>
      <c r="K259" s="1243">
        <f>'Företagsfakta '!$K$31</f>
        <v>0</v>
      </c>
      <c r="L259" s="1243">
        <f>'Företagsfakta '!$K$31</f>
        <v>0</v>
      </c>
      <c r="M259" s="1243">
        <f>'Företagsfakta '!$K$31</f>
        <v>0</v>
      </c>
      <c r="N259" s="1244">
        <f>SUM(B259:M259)</f>
        <v>0</v>
      </c>
    </row>
    <row r="260" spans="1:14" ht="15.75" customHeight="1">
      <c r="A260" s="1414" t="s">
        <v>186</v>
      </c>
      <c r="B260" s="1152">
        <f>('Företagsfakta '!$I$17*'Företagsfakta '!$I28/1200)+('Företagsfakta '!$J$17*'Företagsfakta '!$J28/1200)+('Företagsfakta '!$K$17*'Företagsfakta '!$K28/1200)</f>
        <v>0</v>
      </c>
      <c r="C260" s="1152">
        <f>('Företagsfakta '!$I$17*'Företagsfakta '!$I28/1200)+('Företagsfakta '!$J$17*'Företagsfakta '!$J28/1200)+('Företagsfakta '!$K$17*'Företagsfakta '!$K28/1200)</f>
        <v>0</v>
      </c>
      <c r="D260" s="1152">
        <f>('Företagsfakta '!$I$17*'Företagsfakta '!$I28/1200)+('Företagsfakta '!$J$17*'Företagsfakta '!$J28/1200)+('Företagsfakta '!$K$17*'Företagsfakta '!$K28/1200)</f>
        <v>0</v>
      </c>
      <c r="E260" s="1152">
        <f>('Företagsfakta '!$I$17*'Företagsfakta '!$I28/1200)+('Företagsfakta '!$J$17*'Företagsfakta '!$J28/1200)+('Företagsfakta '!$K$17*'Företagsfakta '!$K28/1200)</f>
        <v>0</v>
      </c>
      <c r="F260" s="1152">
        <f>('Företagsfakta '!$I$17*'Företagsfakta '!$I28/1200)+('Företagsfakta '!$J$17*'Företagsfakta '!$J28/1200)+('Företagsfakta '!$K$17*'Företagsfakta '!$K28/1200)</f>
        <v>0</v>
      </c>
      <c r="G260" s="1152">
        <f>('Företagsfakta '!$I$17*'Företagsfakta '!$I28/1200)+('Företagsfakta '!$J$17*'Företagsfakta '!$J28/1200)+('Företagsfakta '!$K$17*'Företagsfakta '!$K28/1200)</f>
        <v>0</v>
      </c>
      <c r="H260" s="1152">
        <f>('Företagsfakta '!$I$17*'Företagsfakta '!$I28/1200)+('Företagsfakta '!$J$17*'Företagsfakta '!$J28/1200)+('Företagsfakta '!$K$17*'Företagsfakta '!$K28/1200)</f>
        <v>0</v>
      </c>
      <c r="I260" s="1152">
        <f>('Företagsfakta '!$I$17*'Företagsfakta '!$I28/1200)+('Företagsfakta '!$J$17*'Företagsfakta '!$J28/1200)+('Företagsfakta '!$K$17*'Företagsfakta '!$K28/1200)</f>
        <v>0</v>
      </c>
      <c r="J260" s="1152">
        <f>('Företagsfakta '!$I$17*'Företagsfakta '!$I28/1200)+('Företagsfakta '!$J$17*'Företagsfakta '!$J28/1200)+('Företagsfakta '!$K$17*'Företagsfakta '!$K28/1200)</f>
        <v>0</v>
      </c>
      <c r="K260" s="1152">
        <f>('Företagsfakta '!$I$17*'Företagsfakta '!$I28/1200)+('Företagsfakta '!$J$17*'Företagsfakta '!$J28/1200)+('Företagsfakta '!$K$17*'Företagsfakta '!$K28/1200)</f>
        <v>0</v>
      </c>
      <c r="L260" s="1152">
        <f>('Företagsfakta '!$I$17*'Företagsfakta '!$I28/1200)+('Företagsfakta '!$J$17*'Företagsfakta '!$J28/1200)+('Företagsfakta '!$K$17*'Företagsfakta '!$K28/1200)</f>
        <v>0</v>
      </c>
      <c r="M260" s="1152">
        <f>('Företagsfakta '!$I$17*'Företagsfakta '!$I28/1200)+('Företagsfakta '!$J$17*'Företagsfakta '!$J28/1200)+('Företagsfakta '!$K$17*'Företagsfakta '!$K28/1200)</f>
        <v>0</v>
      </c>
      <c r="N260" s="1244">
        <f>SUM(B260:M260)</f>
        <v>0</v>
      </c>
    </row>
    <row r="261" spans="1:14" ht="15.75" customHeight="1" thickBot="1">
      <c r="A261" s="1415" t="s">
        <v>187</v>
      </c>
      <c r="B261" s="1278">
        <f>('Företagsfakta '!$K$19+'Företagsfakta '!$K$20-($N$259/2))*'Företagsfakta '!$K$30/1200</f>
        <v>0</v>
      </c>
      <c r="C261" s="1278">
        <f>('Företagsfakta '!$K$19+'Företagsfakta '!$K$20-($N$259/2))*'Företagsfakta '!$K$30/1200</f>
        <v>0</v>
      </c>
      <c r="D261" s="1278">
        <f>('Företagsfakta '!$K$19+'Företagsfakta '!$K$20-($N$259/2))*'Företagsfakta '!$K$30/1200</f>
        <v>0</v>
      </c>
      <c r="E261" s="1278">
        <f>('Företagsfakta '!$K$19+'Företagsfakta '!$K$20-($N$259/2))*'Företagsfakta '!$K$30/1200</f>
        <v>0</v>
      </c>
      <c r="F261" s="1278">
        <f>('Företagsfakta '!$K$19+'Företagsfakta '!$K$20-($N$259/2))*'Företagsfakta '!$K$30/1200</f>
        <v>0</v>
      </c>
      <c r="G261" s="1278">
        <f>('Företagsfakta '!$K$19+'Företagsfakta '!$K$20-($N$259/2))*'Företagsfakta '!$K$30/1200</f>
        <v>0</v>
      </c>
      <c r="H261" s="1278">
        <f>('Företagsfakta '!$K$19+'Företagsfakta '!$K$20-($N$259/2))*'Företagsfakta '!$K$30/1200</f>
        <v>0</v>
      </c>
      <c r="I261" s="1278">
        <f>('Företagsfakta '!$K$19+'Företagsfakta '!$K$20-($N$259/2))*'Företagsfakta '!$K$30/1200</f>
        <v>0</v>
      </c>
      <c r="J261" s="1278">
        <f>('Företagsfakta '!$K$19+'Företagsfakta '!$K$20-($N$259/2))*'Företagsfakta '!$K$30/1200</f>
        <v>0</v>
      </c>
      <c r="K261" s="1278">
        <f>('Företagsfakta '!$K$19+'Företagsfakta '!$K$20-($N$259/2))*'Företagsfakta '!$K$30/1200</f>
        <v>0</v>
      </c>
      <c r="L261" s="1278">
        <f>('Företagsfakta '!$K$19+'Företagsfakta '!$K$20-($N$259/2))*'Företagsfakta '!$K$30/1200</f>
        <v>0</v>
      </c>
      <c r="M261" s="1278">
        <f>('Företagsfakta '!$K$19+'Företagsfakta '!$K$20-($N$259/2))*'Företagsfakta '!$K$30/1200</f>
        <v>0</v>
      </c>
      <c r="N261" s="1155">
        <f>SUM(B261:M261)</f>
        <v>0</v>
      </c>
    </row>
    <row r="262" spans="1:14" ht="15.75" customHeight="1">
      <c r="A262" s="1423" t="s">
        <v>0</v>
      </c>
      <c r="B262" s="1301"/>
      <c r="C262" s="1301"/>
      <c r="D262" s="1301"/>
      <c r="E262" s="1301"/>
      <c r="F262" s="1301"/>
      <c r="G262" s="1301"/>
      <c r="H262" s="1301" t="s">
        <v>0</v>
      </c>
      <c r="I262" s="1301"/>
      <c r="J262" s="1301"/>
      <c r="K262" s="1301"/>
      <c r="L262" s="1301"/>
      <c r="M262" s="1301"/>
      <c r="N262" s="1241" t="s">
        <v>0</v>
      </c>
    </row>
    <row r="263" spans="1:14" ht="15.75" customHeight="1">
      <c r="A263" s="1424" t="s">
        <v>189</v>
      </c>
      <c r="B263" s="1243"/>
      <c r="C263" s="1152">
        <f aca="true" t="shared" si="44" ref="C263:N263">B9+B18</f>
        <v>0</v>
      </c>
      <c r="D263" s="1152">
        <f t="shared" si="44"/>
        <v>0</v>
      </c>
      <c r="E263" s="1152">
        <f t="shared" si="44"/>
        <v>0</v>
      </c>
      <c r="F263" s="1152">
        <f t="shared" si="44"/>
        <v>0</v>
      </c>
      <c r="G263" s="1152">
        <f t="shared" si="44"/>
        <v>0</v>
      </c>
      <c r="H263" s="1152">
        <f t="shared" si="44"/>
        <v>0</v>
      </c>
      <c r="I263" s="1152">
        <f t="shared" si="44"/>
        <v>0</v>
      </c>
      <c r="J263" s="1152">
        <f t="shared" si="44"/>
        <v>0</v>
      </c>
      <c r="K263" s="1152">
        <f t="shared" si="44"/>
        <v>0</v>
      </c>
      <c r="L263" s="1152">
        <f t="shared" si="44"/>
        <v>0</v>
      </c>
      <c r="M263" s="1152">
        <f t="shared" si="44"/>
        <v>0</v>
      </c>
      <c r="N263" s="1244">
        <f t="shared" si="44"/>
        <v>0</v>
      </c>
    </row>
    <row r="264" spans="1:14" ht="15.75" customHeight="1">
      <c r="A264" s="1414" t="s">
        <v>261</v>
      </c>
      <c r="B264" s="1243"/>
      <c r="C264" s="1152">
        <f aca="true" t="shared" si="45" ref="C264:N264">-B66</f>
        <v>0</v>
      </c>
      <c r="D264" s="1152">
        <f t="shared" si="45"/>
        <v>0</v>
      </c>
      <c r="E264" s="1152">
        <f t="shared" si="45"/>
        <v>0</v>
      </c>
      <c r="F264" s="1152">
        <f t="shared" si="45"/>
        <v>0</v>
      </c>
      <c r="G264" s="1152">
        <f t="shared" si="45"/>
        <v>0</v>
      </c>
      <c r="H264" s="1152">
        <f t="shared" si="45"/>
        <v>0</v>
      </c>
      <c r="I264" s="1152">
        <f t="shared" si="45"/>
        <v>0</v>
      </c>
      <c r="J264" s="1152">
        <f t="shared" si="45"/>
        <v>0</v>
      </c>
      <c r="K264" s="1152">
        <f t="shared" si="45"/>
        <v>0</v>
      </c>
      <c r="L264" s="1152">
        <f t="shared" si="45"/>
        <v>0</v>
      </c>
      <c r="M264" s="1152">
        <f t="shared" si="45"/>
        <v>0</v>
      </c>
      <c r="N264" s="1244">
        <f t="shared" si="45"/>
        <v>0</v>
      </c>
    </row>
    <row r="265" spans="1:14" ht="15.75" customHeight="1">
      <c r="A265" s="1414" t="s">
        <v>258</v>
      </c>
      <c r="B265" s="1243"/>
      <c r="C265" s="1152">
        <f aca="true" t="shared" si="46" ref="C265:N265">-(B31+B41)</f>
        <v>0</v>
      </c>
      <c r="D265" s="1152">
        <f t="shared" si="46"/>
        <v>0</v>
      </c>
      <c r="E265" s="1152">
        <f t="shared" si="46"/>
        <v>0</v>
      </c>
      <c r="F265" s="1152">
        <f t="shared" si="46"/>
        <v>0</v>
      </c>
      <c r="G265" s="1152">
        <f t="shared" si="46"/>
        <v>0</v>
      </c>
      <c r="H265" s="1152">
        <f t="shared" si="46"/>
        <v>0</v>
      </c>
      <c r="I265" s="1152">
        <f t="shared" si="46"/>
        <v>0</v>
      </c>
      <c r="J265" s="1152">
        <f t="shared" si="46"/>
        <v>0</v>
      </c>
      <c r="K265" s="1152">
        <f t="shared" si="46"/>
        <v>0</v>
      </c>
      <c r="L265" s="1152">
        <f t="shared" si="46"/>
        <v>0</v>
      </c>
      <c r="M265" s="1152">
        <f t="shared" si="46"/>
        <v>0</v>
      </c>
      <c r="N265" s="1244">
        <f t="shared" si="46"/>
        <v>0</v>
      </c>
    </row>
    <row r="266" spans="1:14" ht="15.75" customHeight="1">
      <c r="A266" s="1414" t="s">
        <v>188</v>
      </c>
      <c r="B266" s="1152" t="s">
        <v>0</v>
      </c>
      <c r="C266" s="1152">
        <f aca="true" t="shared" si="47" ref="C266:N266">-B121</f>
        <v>0</v>
      </c>
      <c r="D266" s="1152">
        <f t="shared" si="47"/>
        <v>0</v>
      </c>
      <c r="E266" s="1152">
        <f t="shared" si="47"/>
        <v>0</v>
      </c>
      <c r="F266" s="1152">
        <f t="shared" si="47"/>
        <v>0</v>
      </c>
      <c r="G266" s="1152">
        <f t="shared" si="47"/>
        <v>0</v>
      </c>
      <c r="H266" s="1152">
        <f t="shared" si="47"/>
        <v>0</v>
      </c>
      <c r="I266" s="1152">
        <f t="shared" si="47"/>
        <v>0</v>
      </c>
      <c r="J266" s="1152">
        <f t="shared" si="47"/>
        <v>0</v>
      </c>
      <c r="K266" s="1152">
        <f t="shared" si="47"/>
        <v>0</v>
      </c>
      <c r="L266" s="1152">
        <f t="shared" si="47"/>
        <v>0</v>
      </c>
      <c r="M266" s="1152">
        <f t="shared" si="47"/>
        <v>0</v>
      </c>
      <c r="N266" s="1244">
        <f t="shared" si="47"/>
        <v>0</v>
      </c>
    </row>
    <row r="267" spans="1:14" ht="15.75" customHeight="1">
      <c r="A267" s="1414" t="s">
        <v>190</v>
      </c>
      <c r="B267" s="1243">
        <f aca="true" t="shared" si="48" ref="B267:N267">B122</f>
        <v>0</v>
      </c>
      <c r="C267" s="1243">
        <f t="shared" si="48"/>
        <v>0</v>
      </c>
      <c r="D267" s="1243">
        <f t="shared" si="48"/>
        <v>0</v>
      </c>
      <c r="E267" s="1243">
        <f t="shared" si="48"/>
        <v>0</v>
      </c>
      <c r="F267" s="1243">
        <f t="shared" si="48"/>
        <v>0</v>
      </c>
      <c r="G267" s="1243">
        <f t="shared" si="48"/>
        <v>0</v>
      </c>
      <c r="H267" s="1243">
        <f t="shared" si="48"/>
        <v>0</v>
      </c>
      <c r="I267" s="1243">
        <f t="shared" si="48"/>
        <v>0</v>
      </c>
      <c r="J267" s="1243">
        <f t="shared" si="48"/>
        <v>0</v>
      </c>
      <c r="K267" s="1243">
        <f t="shared" si="48"/>
        <v>0</v>
      </c>
      <c r="L267" s="1243">
        <f t="shared" si="48"/>
        <v>0</v>
      </c>
      <c r="M267" s="1243">
        <f t="shared" si="48"/>
        <v>0</v>
      </c>
      <c r="N267" s="1244">
        <f t="shared" si="48"/>
        <v>0</v>
      </c>
    </row>
    <row r="268" spans="1:14" ht="15.75" customHeight="1">
      <c r="A268" s="1423" t="s">
        <v>191</v>
      </c>
      <c r="B268" s="1425">
        <f>'Företagsfakta '!$K$26/12</f>
        <v>0</v>
      </c>
      <c r="C268" s="1425">
        <f>'Företagsfakta '!$K$26/12</f>
        <v>0</v>
      </c>
      <c r="D268" s="1425">
        <f>'Företagsfakta '!$K$26/12</f>
        <v>0</v>
      </c>
      <c r="E268" s="1425">
        <f>'Företagsfakta '!$K$26/12</f>
        <v>0</v>
      </c>
      <c r="F268" s="1425">
        <f>'Företagsfakta '!$K$26/12</f>
        <v>0</v>
      </c>
      <c r="G268" s="1425">
        <f>'Företagsfakta '!$K$26/12</f>
        <v>0</v>
      </c>
      <c r="H268" s="1425">
        <f>'Företagsfakta '!$K$26/12</f>
        <v>0</v>
      </c>
      <c r="I268" s="1425">
        <f>'Företagsfakta '!$K$26/12</f>
        <v>0</v>
      </c>
      <c r="J268" s="1425">
        <f>'Företagsfakta '!$K$26/12</f>
        <v>0</v>
      </c>
      <c r="K268" s="1425">
        <f>'Företagsfakta '!$K$26/12</f>
        <v>0</v>
      </c>
      <c r="L268" s="1425">
        <f>'Företagsfakta '!$K$26/12</f>
        <v>0</v>
      </c>
      <c r="M268" s="1425">
        <f>'Företagsfakta '!$K$26/12</f>
        <v>0</v>
      </c>
      <c r="N268" s="1241">
        <f>SUM(B268:M268)</f>
        <v>0</v>
      </c>
    </row>
    <row r="269" spans="1:14" ht="15.75" customHeight="1" thickBot="1">
      <c r="A269" s="1415" t="s">
        <v>192</v>
      </c>
      <c r="B269" s="1154">
        <f aca="true" t="shared" si="49" ref="B269:M269">SUM(B258:B267)-B268</f>
        <v>0</v>
      </c>
      <c r="C269" s="1154">
        <f t="shared" si="49"/>
        <v>0</v>
      </c>
      <c r="D269" s="1154">
        <f t="shared" si="49"/>
        <v>0</v>
      </c>
      <c r="E269" s="1154">
        <f t="shared" si="49"/>
        <v>0</v>
      </c>
      <c r="F269" s="1154">
        <f t="shared" si="49"/>
        <v>0</v>
      </c>
      <c r="G269" s="1154">
        <f t="shared" si="49"/>
        <v>0</v>
      </c>
      <c r="H269" s="1154">
        <f t="shared" si="49"/>
        <v>0</v>
      </c>
      <c r="I269" s="1154">
        <f t="shared" si="49"/>
        <v>0</v>
      </c>
      <c r="J269" s="1154">
        <f t="shared" si="49"/>
        <v>0</v>
      </c>
      <c r="K269" s="1154">
        <f t="shared" si="49"/>
        <v>0</v>
      </c>
      <c r="L269" s="1154">
        <f t="shared" si="49"/>
        <v>0</v>
      </c>
      <c r="M269" s="1154">
        <f t="shared" si="49"/>
        <v>0</v>
      </c>
      <c r="N269" s="1155">
        <f>SUM(N258:N267)</f>
        <v>0</v>
      </c>
    </row>
    <row r="270" spans="1:14" ht="15.75" customHeight="1">
      <c r="A270" s="1156"/>
      <c r="B270" s="1152"/>
      <c r="C270" s="1152"/>
      <c r="D270" s="1152"/>
      <c r="E270" s="1152"/>
      <c r="F270" s="1152"/>
      <c r="G270" s="1152"/>
      <c r="H270" s="1152"/>
      <c r="I270" s="1152"/>
      <c r="J270" s="1152"/>
      <c r="K270" s="1152"/>
      <c r="L270" s="1152"/>
      <c r="M270" s="1152"/>
      <c r="N270" s="1152"/>
    </row>
    <row r="271" spans="1:14" ht="15.75" customHeight="1">
      <c r="A271" s="1156"/>
      <c r="B271" s="1152"/>
      <c r="C271" s="1152"/>
      <c r="D271" s="1152"/>
      <c r="E271" s="1152"/>
      <c r="F271" s="1152"/>
      <c r="G271" s="1152"/>
      <c r="H271" s="1152"/>
      <c r="I271" s="1152"/>
      <c r="J271" s="1152"/>
      <c r="K271" s="1152"/>
      <c r="L271" s="1152"/>
      <c r="M271" s="1152"/>
      <c r="N271" s="1152"/>
    </row>
    <row r="272" spans="1:14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1259"/>
    </row>
    <row r="273" spans="1:14" ht="19.5" thickBot="1">
      <c r="A273" s="1426" t="s">
        <v>0</v>
      </c>
      <c r="B273" s="1426"/>
      <c r="C273" s="1426"/>
      <c r="D273" s="1426"/>
      <c r="E273" s="1407" t="s">
        <v>0</v>
      </c>
      <c r="F273" s="1427"/>
      <c r="G273" s="1428"/>
      <c r="H273" s="1429"/>
      <c r="I273" s="1430"/>
      <c r="J273" s="1430"/>
      <c r="K273" s="1407"/>
      <c r="L273" s="53"/>
      <c r="M273" s="53"/>
      <c r="N273" s="1431" t="s">
        <v>293</v>
      </c>
    </row>
    <row r="274" spans="1:14" ht="43.5" customHeight="1" thickBot="1">
      <c r="A274" s="1130" t="s">
        <v>150</v>
      </c>
      <c r="B274" s="1131"/>
      <c r="C274" s="1131"/>
      <c r="D274" s="1131"/>
      <c r="E274" s="1131"/>
      <c r="F274" s="1131"/>
      <c r="G274" s="1135"/>
      <c r="H274" s="1130" t="s">
        <v>1</v>
      </c>
      <c r="I274" s="1131"/>
      <c r="J274" s="1134" t="str">
        <f>J255</f>
        <v>År 2013</v>
      </c>
      <c r="K274" s="1135"/>
      <c r="L274" s="1224" t="str">
        <f>L3</f>
        <v>Bihuset</v>
      </c>
      <c r="M274" s="1204"/>
      <c r="N274" s="1225" t="str">
        <f>N12</f>
        <v> </v>
      </c>
    </row>
    <row r="275" spans="1:14" ht="15.75" customHeight="1" thickBot="1">
      <c r="A275" s="1255" t="s">
        <v>195</v>
      </c>
      <c r="B275" s="1137" t="s">
        <v>47</v>
      </c>
      <c r="C275" s="1138" t="s">
        <v>48</v>
      </c>
      <c r="D275" s="1138" t="s">
        <v>49</v>
      </c>
      <c r="E275" s="1138" t="s">
        <v>50</v>
      </c>
      <c r="F275" s="1138" t="s">
        <v>51</v>
      </c>
      <c r="G275" s="1138" t="s">
        <v>52</v>
      </c>
      <c r="H275" s="1138" t="s">
        <v>53</v>
      </c>
      <c r="I275" s="1138" t="s">
        <v>54</v>
      </c>
      <c r="J275" s="1138" t="s">
        <v>55</v>
      </c>
      <c r="K275" s="1138" t="s">
        <v>56</v>
      </c>
      <c r="L275" s="1138" t="s">
        <v>57</v>
      </c>
      <c r="M275" s="1138" t="s">
        <v>58</v>
      </c>
      <c r="N275" s="1139" t="s">
        <v>227</v>
      </c>
    </row>
    <row r="276" spans="1:14" ht="15.75" customHeight="1">
      <c r="A276" s="1255" t="s">
        <v>267</v>
      </c>
      <c r="B276" s="1432">
        <f>'Företagsfakta '!K16</f>
        <v>0</v>
      </c>
      <c r="C276" s="1803"/>
      <c r="D276" s="1803"/>
      <c r="E276" s="1803"/>
      <c r="F276" s="1803"/>
      <c r="G276" s="1803"/>
      <c r="H276" s="1803"/>
      <c r="I276" s="1803"/>
      <c r="J276" s="1803"/>
      <c r="K276" s="1803"/>
      <c r="L276" s="1803"/>
      <c r="M276" s="1803"/>
      <c r="N276" s="1244">
        <f>SUM(B276:M276)</f>
        <v>0</v>
      </c>
    </row>
    <row r="277" spans="1:14" ht="15.75" customHeight="1">
      <c r="A277" s="1255" t="s">
        <v>265</v>
      </c>
      <c r="B277" s="1432">
        <f>'Budget år 2'!N275</f>
        <v>0</v>
      </c>
      <c r="C277" s="1433"/>
      <c r="D277" s="1433"/>
      <c r="E277" s="1433"/>
      <c r="F277" s="1433"/>
      <c r="G277" s="1433"/>
      <c r="H277" s="1433"/>
      <c r="I277" s="1433"/>
      <c r="J277" s="1433"/>
      <c r="K277" s="1433"/>
      <c r="L277" s="1433"/>
      <c r="M277" s="1433"/>
      <c r="N277" s="1434"/>
    </row>
    <row r="278" spans="1:14" ht="15.75" customHeight="1">
      <c r="A278" s="1255" t="s">
        <v>255</v>
      </c>
      <c r="B278" s="1243">
        <f>'Företagsfakta '!J20+'Företagsfakta '!J17</f>
        <v>0</v>
      </c>
      <c r="C278" s="1243"/>
      <c r="D278" s="1243"/>
      <c r="E278" s="1243"/>
      <c r="F278" s="1243"/>
      <c r="G278" s="1243"/>
      <c r="H278" s="1152"/>
      <c r="I278" s="1243"/>
      <c r="J278" s="1243"/>
      <c r="K278" s="1243"/>
      <c r="L278" s="1243"/>
      <c r="M278" s="1243"/>
      <c r="N278" s="1244">
        <f>B277+B278-N259</f>
        <v>0</v>
      </c>
    </row>
    <row r="279" spans="1:14" ht="15.75" customHeight="1">
      <c r="A279" s="1255" t="s">
        <v>196</v>
      </c>
      <c r="B279" s="1152">
        <f aca="true" t="shared" si="50" ref="B279:M279">B226</f>
        <v>0</v>
      </c>
      <c r="C279" s="1152">
        <f t="shared" si="50"/>
        <v>0</v>
      </c>
      <c r="D279" s="1152">
        <f t="shared" si="50"/>
        <v>0</v>
      </c>
      <c r="E279" s="1152">
        <f t="shared" si="50"/>
        <v>0</v>
      </c>
      <c r="F279" s="1152">
        <f t="shared" si="50"/>
        <v>0</v>
      </c>
      <c r="G279" s="1152">
        <f t="shared" si="50"/>
        <v>0</v>
      </c>
      <c r="H279" s="1152">
        <f t="shared" si="50"/>
        <v>0</v>
      </c>
      <c r="I279" s="1152">
        <f t="shared" si="50"/>
        <v>0</v>
      </c>
      <c r="J279" s="1152">
        <f t="shared" si="50"/>
        <v>0</v>
      </c>
      <c r="K279" s="1152">
        <f t="shared" si="50"/>
        <v>0</v>
      </c>
      <c r="L279" s="1152">
        <f t="shared" si="50"/>
        <v>0</v>
      </c>
      <c r="M279" s="1152">
        <f t="shared" si="50"/>
        <v>0</v>
      </c>
      <c r="N279" s="1244">
        <f>SUM(B279:M279)</f>
        <v>0</v>
      </c>
    </row>
    <row r="280" spans="1:14" ht="15.75" customHeight="1">
      <c r="A280" s="1255" t="s">
        <v>224</v>
      </c>
      <c r="B280" s="1152">
        <f aca="true" t="shared" si="51" ref="B280:M280">-B238</f>
        <v>0</v>
      </c>
      <c r="C280" s="1152">
        <f t="shared" si="51"/>
        <v>0</v>
      </c>
      <c r="D280" s="1152">
        <f t="shared" si="51"/>
        <v>0</v>
      </c>
      <c r="E280" s="1152">
        <f t="shared" si="51"/>
        <v>0</v>
      </c>
      <c r="F280" s="1152">
        <f t="shared" si="51"/>
        <v>0</v>
      </c>
      <c r="G280" s="1152">
        <f t="shared" si="51"/>
        <v>0</v>
      </c>
      <c r="H280" s="1152">
        <f t="shared" si="51"/>
        <v>0</v>
      </c>
      <c r="I280" s="1152">
        <f t="shared" si="51"/>
        <v>0</v>
      </c>
      <c r="J280" s="1152">
        <f t="shared" si="51"/>
        <v>0</v>
      </c>
      <c r="K280" s="1152">
        <f t="shared" si="51"/>
        <v>0</v>
      </c>
      <c r="L280" s="1152">
        <f t="shared" si="51"/>
        <v>0</v>
      </c>
      <c r="M280" s="1152">
        <f t="shared" si="51"/>
        <v>0</v>
      </c>
      <c r="N280" s="1244">
        <f>SUM(B280:M280)</f>
        <v>0</v>
      </c>
    </row>
    <row r="281" spans="1:14" ht="15.75" customHeight="1">
      <c r="A281" s="1255" t="s">
        <v>197</v>
      </c>
      <c r="B281" s="1152">
        <f aca="true" t="shared" si="52" ref="B281:M281">-B253</f>
        <v>0</v>
      </c>
      <c r="C281" s="1152">
        <f t="shared" si="52"/>
        <v>0</v>
      </c>
      <c r="D281" s="1152">
        <f t="shared" si="52"/>
        <v>0</v>
      </c>
      <c r="E281" s="1152">
        <f t="shared" si="52"/>
        <v>0</v>
      </c>
      <c r="F281" s="1152">
        <f t="shared" si="52"/>
        <v>0</v>
      </c>
      <c r="G281" s="1152">
        <f t="shared" si="52"/>
        <v>0</v>
      </c>
      <c r="H281" s="1152">
        <f t="shared" si="52"/>
        <v>0</v>
      </c>
      <c r="I281" s="1152">
        <f t="shared" si="52"/>
        <v>0</v>
      </c>
      <c r="J281" s="1152">
        <f t="shared" si="52"/>
        <v>0</v>
      </c>
      <c r="K281" s="1152">
        <f t="shared" si="52"/>
        <v>0</v>
      </c>
      <c r="L281" s="1152">
        <f t="shared" si="52"/>
        <v>0</v>
      </c>
      <c r="M281" s="1152">
        <f t="shared" si="52"/>
        <v>0</v>
      </c>
      <c r="N281" s="1244">
        <f>SUM(B281:M281)</f>
        <v>0</v>
      </c>
    </row>
    <row r="282" spans="1:14" ht="15.75" customHeight="1">
      <c r="A282" s="1253"/>
      <c r="B282" s="1301"/>
      <c r="C282" s="1301"/>
      <c r="D282" s="1301"/>
      <c r="E282" s="1301"/>
      <c r="F282" s="1301"/>
      <c r="G282" s="1301"/>
      <c r="H282" s="1301"/>
      <c r="I282" s="1301"/>
      <c r="J282" s="1301"/>
      <c r="K282" s="1301"/>
      <c r="L282" s="1301"/>
      <c r="M282" s="1301"/>
      <c r="N282" s="1435"/>
    </row>
    <row r="283" spans="1:14" ht="15.75" customHeight="1">
      <c r="A283" s="1255" t="s">
        <v>198</v>
      </c>
      <c r="B283" s="1152">
        <f>SUM(B276:B281)</f>
        <v>0</v>
      </c>
      <c r="C283" s="1152">
        <f aca="true" t="shared" si="53" ref="C283:N283">SUM(C276:C281)</f>
        <v>0</v>
      </c>
      <c r="D283" s="1152">
        <f t="shared" si="53"/>
        <v>0</v>
      </c>
      <c r="E283" s="1152">
        <f t="shared" si="53"/>
        <v>0</v>
      </c>
      <c r="F283" s="1152">
        <f t="shared" si="53"/>
        <v>0</v>
      </c>
      <c r="G283" s="1152">
        <f t="shared" si="53"/>
        <v>0</v>
      </c>
      <c r="H283" s="1152">
        <f t="shared" si="53"/>
        <v>0</v>
      </c>
      <c r="I283" s="1152">
        <f t="shared" si="53"/>
        <v>0</v>
      </c>
      <c r="J283" s="1152">
        <f t="shared" si="53"/>
        <v>0</v>
      </c>
      <c r="K283" s="1152">
        <f t="shared" si="53"/>
        <v>0</v>
      </c>
      <c r="L283" s="1152">
        <f t="shared" si="53"/>
        <v>0</v>
      </c>
      <c r="M283" s="1152">
        <f t="shared" si="53"/>
        <v>0</v>
      </c>
      <c r="N283" s="1244">
        <f t="shared" si="53"/>
        <v>0</v>
      </c>
    </row>
    <row r="284" spans="1:14" ht="15.75" customHeight="1">
      <c r="A284" s="1255" t="s">
        <v>225</v>
      </c>
      <c r="B284" s="1152">
        <f aca="true" t="shared" si="54" ref="B284:N284">-B269</f>
        <v>0</v>
      </c>
      <c r="C284" s="1152">
        <f t="shared" si="54"/>
        <v>0</v>
      </c>
      <c r="D284" s="1152">
        <f t="shared" si="54"/>
        <v>0</v>
      </c>
      <c r="E284" s="1152">
        <f t="shared" si="54"/>
        <v>0</v>
      </c>
      <c r="F284" s="1152">
        <f t="shared" si="54"/>
        <v>0</v>
      </c>
      <c r="G284" s="1152">
        <f t="shared" si="54"/>
        <v>0</v>
      </c>
      <c r="H284" s="1152">
        <f t="shared" si="54"/>
        <v>0</v>
      </c>
      <c r="I284" s="1152">
        <f t="shared" si="54"/>
        <v>0</v>
      </c>
      <c r="J284" s="1152">
        <f t="shared" si="54"/>
        <v>0</v>
      </c>
      <c r="K284" s="1152">
        <f t="shared" si="54"/>
        <v>0</v>
      </c>
      <c r="L284" s="1152">
        <f t="shared" si="54"/>
        <v>0</v>
      </c>
      <c r="M284" s="1152">
        <f t="shared" si="54"/>
        <v>0</v>
      </c>
      <c r="N284" s="1244">
        <f t="shared" si="54"/>
        <v>0</v>
      </c>
    </row>
    <row r="285" spans="1:14" ht="15.75" customHeight="1">
      <c r="A285" s="1253"/>
      <c r="B285" s="1301"/>
      <c r="C285" s="1301"/>
      <c r="D285" s="1301"/>
      <c r="E285" s="1301"/>
      <c r="F285" s="1301"/>
      <c r="G285" s="1301"/>
      <c r="H285" s="1301"/>
      <c r="I285" s="1301"/>
      <c r="J285" s="1301"/>
      <c r="K285" s="1301"/>
      <c r="L285" s="1301"/>
      <c r="M285" s="1301"/>
      <c r="N285" s="1435"/>
    </row>
    <row r="286" spans="1:14" ht="15.75" customHeight="1">
      <c r="A286" s="1255" t="s">
        <v>199</v>
      </c>
      <c r="B286" s="1152">
        <f aca="true" t="shared" si="55" ref="B286:M286">SUM(B283:B284)</f>
        <v>0</v>
      </c>
      <c r="C286" s="1152">
        <f t="shared" si="55"/>
        <v>0</v>
      </c>
      <c r="D286" s="1152">
        <f t="shared" si="55"/>
        <v>0</v>
      </c>
      <c r="E286" s="1152">
        <f t="shared" si="55"/>
        <v>0</v>
      </c>
      <c r="F286" s="1152">
        <f t="shared" si="55"/>
        <v>0</v>
      </c>
      <c r="G286" s="1152">
        <f t="shared" si="55"/>
        <v>0</v>
      </c>
      <c r="H286" s="1152">
        <f t="shared" si="55"/>
        <v>0</v>
      </c>
      <c r="I286" s="1152">
        <f t="shared" si="55"/>
        <v>0</v>
      </c>
      <c r="J286" s="1152">
        <f t="shared" si="55"/>
        <v>0</v>
      </c>
      <c r="K286" s="1152">
        <f t="shared" si="55"/>
        <v>0</v>
      </c>
      <c r="L286" s="1152">
        <f t="shared" si="55"/>
        <v>0</v>
      </c>
      <c r="M286" s="1152">
        <f t="shared" si="55"/>
        <v>0</v>
      </c>
      <c r="N286" s="1436"/>
    </row>
    <row r="287" spans="1:14" ht="15.75" customHeight="1">
      <c r="A287" s="1255" t="s">
        <v>200</v>
      </c>
      <c r="B287" s="1152">
        <f>'Budget år 2'!N284</f>
        <v>0</v>
      </c>
      <c r="C287" s="1152">
        <f>B290</f>
        <v>0</v>
      </c>
      <c r="D287" s="1152">
        <f aca="true" t="shared" si="56" ref="D287:N287">C290</f>
        <v>0</v>
      </c>
      <c r="E287" s="1152">
        <f t="shared" si="56"/>
        <v>0</v>
      </c>
      <c r="F287" s="1152">
        <f t="shared" si="56"/>
        <v>0</v>
      </c>
      <c r="G287" s="1152">
        <f t="shared" si="56"/>
        <v>0</v>
      </c>
      <c r="H287" s="1152">
        <f t="shared" si="56"/>
        <v>0</v>
      </c>
      <c r="I287" s="1152">
        <f t="shared" si="56"/>
        <v>0</v>
      </c>
      <c r="J287" s="1152">
        <f t="shared" si="56"/>
        <v>0</v>
      </c>
      <c r="K287" s="1152">
        <f t="shared" si="56"/>
        <v>0</v>
      </c>
      <c r="L287" s="1152">
        <f>K290</f>
        <v>0</v>
      </c>
      <c r="M287" s="1152">
        <f t="shared" si="56"/>
        <v>0</v>
      </c>
      <c r="N287" s="1244">
        <f t="shared" si="56"/>
        <v>0</v>
      </c>
    </row>
    <row r="288" spans="1:14" ht="15.75" customHeight="1" thickBot="1">
      <c r="A288" s="1253"/>
      <c r="B288" s="1308"/>
      <c r="C288" s="1308"/>
      <c r="D288" s="1308"/>
      <c r="E288" s="1308"/>
      <c r="F288" s="1308"/>
      <c r="G288" s="1308"/>
      <c r="H288" s="1308"/>
      <c r="I288" s="1308"/>
      <c r="J288" s="1308"/>
      <c r="K288" s="1308"/>
      <c r="L288" s="1308"/>
      <c r="M288" s="1308"/>
      <c r="N288" s="1436"/>
    </row>
    <row r="289" spans="1:14" ht="15.75" customHeight="1" thickBot="1">
      <c r="A289" s="1255" t="s">
        <v>162</v>
      </c>
      <c r="B289" s="1246" t="s">
        <v>47</v>
      </c>
      <c r="C289" s="1247" t="s">
        <v>48</v>
      </c>
      <c r="D289" s="1247" t="s">
        <v>49</v>
      </c>
      <c r="E289" s="1247" t="s">
        <v>50</v>
      </c>
      <c r="F289" s="1247" t="s">
        <v>51</v>
      </c>
      <c r="G289" s="1247" t="s">
        <v>52</v>
      </c>
      <c r="H289" s="1247" t="s">
        <v>53</v>
      </c>
      <c r="I289" s="1247" t="s">
        <v>54</v>
      </c>
      <c r="J289" s="1247" t="s">
        <v>55</v>
      </c>
      <c r="K289" s="1247" t="s">
        <v>56</v>
      </c>
      <c r="L289" s="1247" t="s">
        <v>57</v>
      </c>
      <c r="M289" s="1247" t="s">
        <v>58</v>
      </c>
      <c r="N289" s="1437" t="s">
        <v>227</v>
      </c>
    </row>
    <row r="290" spans="1:14" ht="15.75" customHeight="1" thickBot="1">
      <c r="A290" s="1438" t="s">
        <v>200</v>
      </c>
      <c r="B290" s="1154">
        <f aca="true" t="shared" si="57" ref="B290:N290">SUM(B286:B287)</f>
        <v>0</v>
      </c>
      <c r="C290" s="1154">
        <f t="shared" si="57"/>
        <v>0</v>
      </c>
      <c r="D290" s="1154">
        <f t="shared" si="57"/>
        <v>0</v>
      </c>
      <c r="E290" s="1154">
        <f t="shared" si="57"/>
        <v>0</v>
      </c>
      <c r="F290" s="1154">
        <f t="shared" si="57"/>
        <v>0</v>
      </c>
      <c r="G290" s="1154">
        <f t="shared" si="57"/>
        <v>0</v>
      </c>
      <c r="H290" s="1154">
        <f t="shared" si="57"/>
        <v>0</v>
      </c>
      <c r="I290" s="1154">
        <f t="shared" si="57"/>
        <v>0</v>
      </c>
      <c r="J290" s="1154">
        <f t="shared" si="57"/>
        <v>0</v>
      </c>
      <c r="K290" s="1154">
        <f t="shared" si="57"/>
        <v>0</v>
      </c>
      <c r="L290" s="1154">
        <f t="shared" si="57"/>
        <v>0</v>
      </c>
      <c r="M290" s="1154">
        <f t="shared" si="57"/>
        <v>0</v>
      </c>
      <c r="N290" s="1155">
        <f t="shared" si="57"/>
        <v>0</v>
      </c>
    </row>
    <row r="291" spans="1:14" ht="15.75" customHeight="1">
      <c r="A291" s="1255"/>
      <c r="B291" s="1190"/>
      <c r="C291" s="1190"/>
      <c r="D291" s="1190"/>
      <c r="E291" s="1190"/>
      <c r="F291" s="1190"/>
      <c r="G291" s="1190"/>
      <c r="H291" s="1190"/>
      <c r="I291" s="1190"/>
      <c r="J291" s="1190"/>
      <c r="K291" s="1190"/>
      <c r="L291" s="1190"/>
      <c r="M291" s="1190"/>
      <c r="N291" s="1244"/>
    </row>
    <row r="292" spans="1:14" ht="15.75" customHeight="1">
      <c r="A292" s="1255"/>
      <c r="B292" s="1190"/>
      <c r="C292" s="1190"/>
      <c r="D292" s="1190"/>
      <c r="E292" s="1190"/>
      <c r="F292" s="1190"/>
      <c r="G292" s="1190"/>
      <c r="H292" s="1190"/>
      <c r="I292" s="1190"/>
      <c r="J292" s="1190"/>
      <c r="K292" s="1190"/>
      <c r="L292" s="1190"/>
      <c r="M292" s="1190"/>
      <c r="N292" s="1244"/>
    </row>
    <row r="293" spans="1:14" ht="15.75" customHeight="1">
      <c r="A293" s="1255"/>
      <c r="B293" s="1190"/>
      <c r="C293" s="1190"/>
      <c r="D293" s="1190"/>
      <c r="E293" s="1190"/>
      <c r="F293" s="1190"/>
      <c r="G293" s="1190"/>
      <c r="H293" s="1190"/>
      <c r="I293" s="1190"/>
      <c r="J293" s="1190"/>
      <c r="K293" s="1190"/>
      <c r="L293" s="1190"/>
      <c r="M293" s="1190"/>
      <c r="N293" s="1244"/>
    </row>
    <row r="294" spans="1:14" ht="15.75" customHeight="1">
      <c r="A294" s="1255"/>
      <c r="B294" s="1190"/>
      <c r="C294" s="1190"/>
      <c r="D294" s="1190"/>
      <c r="E294" s="1190"/>
      <c r="F294" s="1190"/>
      <c r="G294" s="1190"/>
      <c r="H294" s="1190"/>
      <c r="I294" s="1190"/>
      <c r="J294" s="1190"/>
      <c r="K294" s="1190"/>
      <c r="L294" s="1190"/>
      <c r="M294" s="1190"/>
      <c r="N294" s="1244"/>
    </row>
    <row r="295" spans="1:14" ht="15.75" customHeight="1">
      <c r="A295" s="1255"/>
      <c r="B295" s="1190"/>
      <c r="C295" s="1190"/>
      <c r="D295" s="1190"/>
      <c r="E295" s="1190"/>
      <c r="F295" s="1190"/>
      <c r="G295" s="1190"/>
      <c r="H295" s="1190"/>
      <c r="I295" s="1190"/>
      <c r="J295" s="1190"/>
      <c r="K295" s="1190"/>
      <c r="L295" s="1190"/>
      <c r="M295" s="1190"/>
      <c r="N295" s="1244"/>
    </row>
    <row r="296" spans="1:14" ht="15.75" customHeight="1">
      <c r="A296" s="1255"/>
      <c r="B296" s="1190"/>
      <c r="C296" s="1190"/>
      <c r="D296" s="1190"/>
      <c r="E296" s="1190"/>
      <c r="F296" s="1190"/>
      <c r="G296" s="1190"/>
      <c r="H296" s="1190"/>
      <c r="I296" s="1190"/>
      <c r="J296" s="1190"/>
      <c r="K296" s="1190"/>
      <c r="L296" s="1190"/>
      <c r="M296" s="1190"/>
      <c r="N296" s="1244"/>
    </row>
    <row r="297" spans="1:14" ht="15.75" customHeight="1">
      <c r="A297" s="1255"/>
      <c r="B297" s="1190"/>
      <c r="C297" s="1190"/>
      <c r="D297" s="1190"/>
      <c r="E297" s="1190"/>
      <c r="F297" s="1190"/>
      <c r="G297" s="1190"/>
      <c r="H297" s="1190"/>
      <c r="I297" s="1190"/>
      <c r="J297" s="1190"/>
      <c r="K297" s="1190"/>
      <c r="L297" s="1190"/>
      <c r="M297" s="1190"/>
      <c r="N297" s="1244"/>
    </row>
    <row r="298" spans="1:14" ht="15.75" customHeight="1">
      <c r="A298" s="1255"/>
      <c r="B298" s="1190"/>
      <c r="C298" s="1190"/>
      <c r="D298" s="1190"/>
      <c r="E298" s="1190"/>
      <c r="F298" s="1190"/>
      <c r="G298" s="1190"/>
      <c r="H298" s="1190"/>
      <c r="I298" s="1190"/>
      <c r="J298" s="1190"/>
      <c r="K298" s="1190"/>
      <c r="L298" s="1190"/>
      <c r="M298" s="1190"/>
      <c r="N298" s="1244"/>
    </row>
    <row r="299" spans="1:14" ht="15.75" customHeight="1">
      <c r="A299" s="1255"/>
      <c r="B299" s="1190"/>
      <c r="C299" s="1190"/>
      <c r="D299" s="1190"/>
      <c r="E299" s="1190"/>
      <c r="F299" s="1190"/>
      <c r="G299" s="1190"/>
      <c r="H299" s="1190"/>
      <c r="I299" s="1190"/>
      <c r="J299" s="1190"/>
      <c r="K299" s="1190"/>
      <c r="L299" s="1190"/>
      <c r="M299" s="1190"/>
      <c r="N299" s="1244"/>
    </row>
    <row r="300" spans="1:14" ht="15.75" customHeight="1">
      <c r="A300" s="315"/>
      <c r="B300" s="256"/>
      <c r="C300" s="256"/>
      <c r="D300" s="256"/>
      <c r="E300" s="256"/>
      <c r="F300" s="256"/>
      <c r="G300" s="256"/>
      <c r="H300" s="256"/>
      <c r="I300" s="256"/>
      <c r="J300" s="256"/>
      <c r="K300" s="256"/>
      <c r="L300" s="256"/>
      <c r="M300" s="256"/>
      <c r="N300" s="309"/>
    </row>
    <row r="301" spans="1:14" ht="12.75" thickBot="1">
      <c r="A301" s="340"/>
      <c r="B301" s="324"/>
      <c r="C301" s="324"/>
      <c r="D301" s="324"/>
      <c r="E301" s="324"/>
      <c r="F301" s="324"/>
      <c r="G301" s="324"/>
      <c r="H301" s="324"/>
      <c r="I301" s="324"/>
      <c r="J301" s="324"/>
      <c r="K301" s="324"/>
      <c r="L301" s="324"/>
      <c r="M301" s="324"/>
      <c r="N301" s="341"/>
    </row>
    <row r="302" spans="1:14" ht="20.25">
      <c r="A302" s="31"/>
      <c r="B302" s="61"/>
      <c r="C302" s="31"/>
      <c r="D302" s="31"/>
      <c r="E302" s="31"/>
      <c r="F302" s="31"/>
      <c r="G302" s="31"/>
      <c r="H302" s="31"/>
      <c r="I302" s="31"/>
      <c r="J302" s="59"/>
      <c r="K302" s="31"/>
      <c r="L302" s="31"/>
      <c r="M302" s="31"/>
      <c r="N302" s="32"/>
    </row>
    <row r="303" spans="1:14" ht="12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2"/>
    </row>
    <row r="304" spans="1:14" ht="12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2"/>
    </row>
    <row r="305" spans="1:14" ht="12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2"/>
    </row>
    <row r="306" spans="1:14" ht="13.5" thickBo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3"/>
    </row>
    <row r="307" spans="1:14" ht="12.7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6"/>
    </row>
    <row r="308" spans="1:14" ht="15.75">
      <c r="A308" s="31"/>
      <c r="B308" s="31"/>
      <c r="C308" s="31"/>
      <c r="D308" s="31"/>
      <c r="E308" s="31"/>
      <c r="G308" s="31"/>
      <c r="H308" s="31"/>
      <c r="I308" s="31"/>
      <c r="J308" s="31"/>
      <c r="K308" s="31"/>
      <c r="L308" s="31"/>
      <c r="M308" s="31"/>
      <c r="N308" s="47"/>
    </row>
    <row r="309" spans="1:14" ht="33">
      <c r="A309" s="154"/>
      <c r="B309" s="155"/>
      <c r="C309" s="155"/>
      <c r="D309" s="155"/>
      <c r="E309" s="155"/>
      <c r="F309" s="155"/>
      <c r="G309" s="68"/>
      <c r="H309" s="68"/>
      <c r="I309" s="68"/>
      <c r="J309" s="68"/>
      <c r="K309" s="68"/>
      <c r="L309" s="68"/>
      <c r="M309" s="68"/>
      <c r="N309" s="171"/>
    </row>
    <row r="310" spans="1:14" ht="12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2"/>
    </row>
    <row r="311" spans="1:14" ht="12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2"/>
    </row>
    <row r="312" spans="1:14" ht="12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2"/>
    </row>
    <row r="313" spans="1:14" ht="12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2"/>
    </row>
    <row r="314" spans="1:14" ht="20.25">
      <c r="A314" s="31"/>
      <c r="B314" s="67"/>
      <c r="C314" s="31"/>
      <c r="D314" s="31"/>
      <c r="E314" s="31"/>
      <c r="F314" s="31"/>
      <c r="G314" s="31"/>
      <c r="H314" s="31"/>
      <c r="I314" s="31"/>
      <c r="J314" s="59"/>
      <c r="K314" s="31"/>
      <c r="L314" s="31"/>
      <c r="M314" s="31"/>
      <c r="N314" s="32"/>
    </row>
    <row r="315" spans="1:14" ht="12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2"/>
    </row>
    <row r="316" spans="1:14" ht="12.75">
      <c r="A316" s="31"/>
      <c r="C316" s="31"/>
      <c r="D316" s="31"/>
      <c r="E316" s="31"/>
      <c r="F316" s="31"/>
      <c r="G316" s="31"/>
      <c r="H316" s="31"/>
      <c r="I316" s="31"/>
      <c r="K316" s="31"/>
      <c r="L316" s="31"/>
      <c r="M316" s="31"/>
      <c r="N316" s="32"/>
    </row>
    <row r="317" spans="1:14" ht="12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2"/>
    </row>
    <row r="318" spans="1:14" ht="12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2"/>
    </row>
    <row r="319" spans="1:14" ht="12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2"/>
    </row>
    <row r="320" spans="1:14" ht="12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2"/>
    </row>
    <row r="321" spans="1:14" ht="12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2"/>
    </row>
    <row r="322" spans="1:14" ht="12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2"/>
    </row>
    <row r="323" spans="1:14" ht="12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2"/>
    </row>
    <row r="324" spans="1:14" ht="12.7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2"/>
    </row>
    <row r="325" spans="1:14" ht="12.7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2"/>
    </row>
    <row r="326" spans="1:14" ht="12.7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2"/>
    </row>
    <row r="327" spans="1:14" ht="12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2"/>
    </row>
    <row r="328" spans="1:14" ht="12.7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2"/>
    </row>
    <row r="329" spans="1:14" ht="12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2"/>
    </row>
    <row r="330" spans="1:14" ht="12.7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2"/>
    </row>
    <row r="331" spans="1:14" ht="12.7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2"/>
    </row>
    <row r="332" spans="1:14" ht="12.7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2"/>
    </row>
    <row r="333" spans="1:14" ht="12.7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2"/>
    </row>
    <row r="334" spans="1:14" ht="12.7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2"/>
    </row>
    <row r="335" spans="1:14" ht="12.7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2"/>
    </row>
    <row r="336" spans="1:14" ht="12.7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2"/>
    </row>
    <row r="337" spans="1:14" ht="12.7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2"/>
    </row>
    <row r="338" spans="1:14" ht="12.7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2"/>
    </row>
    <row r="339" spans="1:14" ht="12.7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2"/>
    </row>
    <row r="340" spans="1:14" ht="12.75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9"/>
    </row>
    <row r="341" spans="1:14" ht="33">
      <c r="A341" s="154"/>
      <c r="B341" s="155"/>
      <c r="C341" s="155"/>
      <c r="D341" s="155"/>
      <c r="E341" s="155"/>
      <c r="F341" s="155"/>
      <c r="G341" s="68"/>
      <c r="H341" s="68"/>
      <c r="I341" s="68"/>
      <c r="J341" s="68"/>
      <c r="K341" s="68"/>
      <c r="L341" s="68"/>
      <c r="M341" s="68"/>
      <c r="N341" s="171"/>
    </row>
    <row r="342" spans="1:14" ht="20.25">
      <c r="A342" s="56"/>
      <c r="B342" s="31"/>
      <c r="C342" s="31"/>
      <c r="D342" s="31"/>
      <c r="E342" s="31"/>
      <c r="F342" s="57"/>
      <c r="G342" s="31"/>
      <c r="H342" s="31"/>
      <c r="I342" s="31"/>
      <c r="J342" s="31"/>
      <c r="K342" s="31"/>
      <c r="L342" s="31"/>
      <c r="M342" s="31"/>
      <c r="N342" s="58"/>
    </row>
    <row r="343" spans="1:14" ht="15.75">
      <c r="A343" s="56"/>
      <c r="B343" s="31"/>
      <c r="C343" s="31"/>
      <c r="D343" s="31"/>
      <c r="F343" s="57"/>
      <c r="G343" s="31"/>
      <c r="H343" s="31"/>
      <c r="I343" s="31"/>
      <c r="K343" s="31"/>
      <c r="M343" s="31"/>
      <c r="N343" s="32"/>
    </row>
    <row r="344" spans="1:14" ht="12.75">
      <c r="A344" s="56"/>
      <c r="B344" s="31"/>
      <c r="C344" s="31"/>
      <c r="D344" s="31"/>
      <c r="E344" s="31"/>
      <c r="G344" s="31"/>
      <c r="H344" s="31"/>
      <c r="I344" s="31"/>
      <c r="J344" s="31"/>
      <c r="K344" s="31"/>
      <c r="M344" s="31"/>
      <c r="N344" s="32"/>
    </row>
    <row r="345" spans="1:2" ht="12.75">
      <c r="A345" s="56"/>
      <c r="B345" s="31"/>
    </row>
    <row r="346" spans="1:14" ht="12.75">
      <c r="A346" s="56"/>
      <c r="B346" s="31"/>
      <c r="C346" s="31"/>
      <c r="E346" s="31"/>
      <c r="F346" s="31"/>
      <c r="G346" s="31"/>
      <c r="H346" s="31"/>
      <c r="I346" s="31"/>
      <c r="K346" s="31"/>
      <c r="M346" s="31"/>
      <c r="N346" s="32"/>
    </row>
    <row r="347" spans="1:14" ht="12.75">
      <c r="A347" s="56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2"/>
    </row>
    <row r="348" spans="1:14" ht="12.75">
      <c r="A348" s="56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2"/>
    </row>
    <row r="349" spans="1:14" ht="12.75">
      <c r="A349" s="56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2"/>
    </row>
    <row r="350" spans="1:14" ht="12.75">
      <c r="A350" s="56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2"/>
    </row>
    <row r="351" spans="1:14" ht="12.75">
      <c r="A351" s="56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2"/>
    </row>
    <row r="352" spans="1:14" ht="12.75">
      <c r="A352" s="56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2"/>
    </row>
    <row r="353" spans="1:14" ht="12.75">
      <c r="A353" s="56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2"/>
    </row>
    <row r="354" spans="1:14" ht="12.75">
      <c r="A354" s="56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2"/>
    </row>
    <row r="355" spans="1:14" ht="12.75">
      <c r="A355" s="56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2"/>
    </row>
    <row r="356" spans="1:14" ht="12.75">
      <c r="A356" s="56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2"/>
    </row>
    <row r="357" spans="1:14" ht="12.75">
      <c r="A357" s="56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2"/>
    </row>
    <row r="358" spans="1:14" ht="12.75">
      <c r="A358" s="56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2"/>
    </row>
    <row r="359" spans="1:14" ht="12.75">
      <c r="A359" s="56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2"/>
    </row>
    <row r="360" spans="1:14" ht="12.75">
      <c r="A360" s="56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2"/>
    </row>
    <row r="361" spans="1:14" ht="12.75">
      <c r="A361" s="56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2"/>
    </row>
    <row r="362" spans="1:14" ht="12.75">
      <c r="A362" s="56"/>
      <c r="B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2"/>
    </row>
    <row r="363" spans="1:14" ht="12.75">
      <c r="A363" s="56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2"/>
    </row>
    <row r="364" spans="1:14" ht="12.75">
      <c r="A364" s="56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2"/>
    </row>
    <row r="365" spans="1:14" ht="12.75">
      <c r="A365" s="56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2"/>
    </row>
    <row r="366" spans="1:14" ht="12.75">
      <c r="A366" s="56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2"/>
    </row>
    <row r="367" spans="1:14" ht="12.75">
      <c r="A367" s="56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2"/>
    </row>
    <row r="368" spans="1:14" ht="12.7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2"/>
    </row>
    <row r="369" spans="1:14" ht="12.7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2"/>
    </row>
    <row r="370" spans="1:14" ht="12.7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2"/>
    </row>
    <row r="371" spans="1:14" ht="12.7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2"/>
    </row>
    <row r="372" spans="1:14" ht="12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2"/>
    </row>
    <row r="373" spans="1:14" ht="12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2"/>
    </row>
    <row r="374" spans="1:14" ht="12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2"/>
    </row>
    <row r="375" spans="1:14" ht="12.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2"/>
    </row>
    <row r="376" spans="1:14" ht="12.7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108"/>
    </row>
    <row r="377" spans="1:14" ht="12.7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108"/>
    </row>
    <row r="378" spans="1:14" ht="12.7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2"/>
    </row>
  </sheetData>
  <sheetProtection/>
  <printOptions/>
  <pageMargins left="0.75" right="0.75" top="1" bottom="1" header="0.5" footer="0.5"/>
  <pageSetup horizontalDpi="600" verticalDpi="600" orientation="landscape" paperSize="9" scale="83" r:id="rId3"/>
  <rowBreaks count="12" manualBreakCount="12">
    <brk id="22" max="255" man="1"/>
    <brk id="46" max="14" man="1"/>
    <brk id="70" max="14" man="1"/>
    <brk id="96" max="255" man="1"/>
    <brk id="123" max="14" man="1"/>
    <brk id="154" max="14" man="1"/>
    <brk id="183" max="255" man="1"/>
    <brk id="213" max="255" man="1"/>
    <brk id="241" max="255" man="1"/>
    <brk id="271" max="255" man="1"/>
    <brk id="302" max="255" man="1"/>
    <brk id="340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00390625" defaultRowHeight="12.75"/>
  <cols>
    <col min="5" max="5" width="6.125" style="0" customWidth="1"/>
    <col min="6" max="6" width="12.50390625" style="0" customWidth="1"/>
  </cols>
  <sheetData/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I23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5" max="5" width="12.25390625" style="0" customWidth="1"/>
  </cols>
  <sheetData>
    <row r="2" spans="3:9" ht="18">
      <c r="C2" s="1460"/>
      <c r="D2" s="1460"/>
      <c r="E2" s="1460"/>
      <c r="F2" s="1460"/>
      <c r="G2" s="1460"/>
      <c r="H2" s="1460"/>
      <c r="I2" s="1460"/>
    </row>
    <row r="3" spans="3:9" ht="18">
      <c r="C3" s="1460"/>
      <c r="D3" s="1460"/>
      <c r="E3" s="1460"/>
      <c r="F3" s="1460"/>
      <c r="G3" s="1460"/>
      <c r="H3" s="1460"/>
      <c r="I3" s="1460"/>
    </row>
    <row r="4" spans="3:9" ht="18">
      <c r="C4" s="1460"/>
      <c r="D4" s="1460" t="s">
        <v>284</v>
      </c>
      <c r="E4" s="1460"/>
      <c r="F4" s="1460"/>
      <c r="G4" s="1460"/>
      <c r="H4" s="1460"/>
      <c r="I4" s="1460"/>
    </row>
    <row r="5" spans="3:9" ht="18">
      <c r="C5" s="1460"/>
      <c r="D5" s="1460"/>
      <c r="E5" s="1460"/>
      <c r="F5" s="1460"/>
      <c r="G5" s="1460"/>
      <c r="H5" s="1460"/>
      <c r="I5" s="1460"/>
    </row>
    <row r="6" spans="3:9" ht="18">
      <c r="C6" s="1460"/>
      <c r="D6" s="1460"/>
      <c r="E6" s="1460"/>
      <c r="F6" s="1460"/>
      <c r="G6" s="1460"/>
      <c r="H6" s="1460"/>
      <c r="I6" s="1460"/>
    </row>
    <row r="7" spans="3:9" ht="18">
      <c r="C7" s="1460"/>
      <c r="D7" s="1460"/>
      <c r="E7" s="1460"/>
      <c r="F7" s="1460"/>
      <c r="G7" s="1460"/>
      <c r="H7" s="1460"/>
      <c r="I7" s="1460"/>
    </row>
    <row r="8" spans="3:9" ht="18">
      <c r="C8" s="1460"/>
      <c r="D8" s="1460" t="s">
        <v>91</v>
      </c>
      <c r="E8" s="1460"/>
      <c r="G8" s="1460" t="str">
        <f>'Företagsfakta '!D3</f>
        <v>Bihuset</v>
      </c>
      <c r="H8" s="1460"/>
      <c r="I8" s="1460"/>
    </row>
    <row r="9" spans="3:9" ht="18">
      <c r="C9" s="1460"/>
      <c r="D9" s="1460"/>
      <c r="E9" s="1460"/>
      <c r="G9" s="1460"/>
      <c r="H9" s="1460"/>
      <c r="I9" s="1460"/>
    </row>
    <row r="10" spans="3:9" ht="18">
      <c r="C10" s="1460"/>
      <c r="D10" s="1460" t="s">
        <v>5</v>
      </c>
      <c r="E10" s="1460"/>
      <c r="G10" s="1460" t="str">
        <f>'Företagsfakta '!D5</f>
        <v> </v>
      </c>
      <c r="H10" s="1460"/>
      <c r="I10" s="1460"/>
    </row>
    <row r="11" spans="3:9" ht="18">
      <c r="C11" s="1460"/>
      <c r="D11" s="1460"/>
      <c r="E11" s="1460"/>
      <c r="G11" s="1460"/>
      <c r="H11" s="1460"/>
      <c r="I11" s="1460"/>
    </row>
    <row r="12" spans="3:9" ht="18">
      <c r="C12" s="1460"/>
      <c r="D12" s="1460" t="s">
        <v>6</v>
      </c>
      <c r="E12" s="1460"/>
      <c r="G12" s="1460" t="str">
        <f>'Företagsfakta '!D7</f>
        <v> </v>
      </c>
      <c r="H12" s="1460"/>
      <c r="I12" s="1460"/>
    </row>
    <row r="13" spans="3:9" ht="18">
      <c r="C13" s="1460"/>
      <c r="D13" s="1460"/>
      <c r="E13" s="1460"/>
      <c r="G13" s="1460"/>
      <c r="H13" s="1460"/>
      <c r="I13" s="1460"/>
    </row>
    <row r="14" spans="3:9" ht="18">
      <c r="C14" s="1460"/>
      <c r="D14" s="1460" t="s">
        <v>7</v>
      </c>
      <c r="E14" s="1460"/>
      <c r="G14" s="1460" t="str">
        <f>'Företagsfakta '!D9</f>
        <v> </v>
      </c>
      <c r="H14" s="1460"/>
      <c r="I14" s="1460"/>
    </row>
    <row r="15" spans="3:9" ht="18">
      <c r="C15" s="1460"/>
      <c r="D15" s="1460"/>
      <c r="E15" s="1460"/>
      <c r="G15" s="1460"/>
      <c r="H15" s="1460"/>
      <c r="I15" s="1460"/>
    </row>
    <row r="16" spans="3:9" ht="18">
      <c r="C16" s="1460"/>
      <c r="D16" s="1460" t="s">
        <v>277</v>
      </c>
      <c r="E16" s="1460"/>
      <c r="G16" s="1460" t="str">
        <f>'Företagsfakta '!D17</f>
        <v> </v>
      </c>
      <c r="H16" s="1460"/>
      <c r="I16" s="1460"/>
    </row>
    <row r="17" spans="3:9" ht="18">
      <c r="C17" s="1460"/>
      <c r="D17" s="1460"/>
      <c r="E17" s="1460"/>
      <c r="F17" s="1460"/>
      <c r="G17" s="1460"/>
      <c r="H17" s="1460"/>
      <c r="I17" s="1460"/>
    </row>
    <row r="18" spans="3:9" ht="18">
      <c r="C18" s="1460"/>
      <c r="E18" s="1460"/>
      <c r="F18" s="1460"/>
      <c r="G18" s="1460"/>
      <c r="H18" s="1460"/>
      <c r="I18" s="1460"/>
    </row>
    <row r="19" spans="3:9" ht="18">
      <c r="C19" s="1460"/>
      <c r="D19" s="1460"/>
      <c r="E19" s="1460"/>
      <c r="F19" s="1460"/>
      <c r="G19" s="1460"/>
      <c r="H19" s="1460"/>
      <c r="I19" s="1460"/>
    </row>
    <row r="20" spans="3:9" ht="18">
      <c r="C20" s="1460"/>
      <c r="D20" s="1460"/>
      <c r="E20" s="1460"/>
      <c r="F20" s="1460"/>
      <c r="G20" s="1460"/>
      <c r="H20" s="1460"/>
      <c r="I20" s="1460"/>
    </row>
    <row r="21" spans="3:9" ht="18">
      <c r="C21" s="1460"/>
      <c r="D21" s="1460"/>
      <c r="E21" s="1460"/>
      <c r="F21" s="1460"/>
      <c r="G21" s="1460"/>
      <c r="H21" s="1460"/>
      <c r="I21" s="1460"/>
    </row>
    <row r="22" spans="3:9" ht="18">
      <c r="C22" s="1460"/>
      <c r="D22" s="1460"/>
      <c r="E22" s="1460"/>
      <c r="F22" s="1460"/>
      <c r="G22" s="1460"/>
      <c r="H22" s="1460"/>
      <c r="I22" s="1460"/>
    </row>
    <row r="23" spans="3:9" ht="18">
      <c r="C23" s="1460"/>
      <c r="D23" s="1460"/>
      <c r="E23" s="1460"/>
      <c r="F23" s="1460"/>
      <c r="G23" s="1460"/>
      <c r="H23" s="1460"/>
      <c r="I23" s="146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O19" sqref="O19"/>
    </sheetView>
  </sheetViews>
  <sheetFormatPr defaultColWidth="9.00390625" defaultRowHeight="12.75"/>
  <cols>
    <col min="4" max="4" width="18.00390625" style="0" customWidth="1"/>
    <col min="8" max="8" width="11.25390625" style="0" customWidth="1"/>
  </cols>
  <sheetData>
    <row r="1" spans="1:12" ht="15">
      <c r="A1" s="22"/>
      <c r="B1" s="1929" t="s">
        <v>266</v>
      </c>
      <c r="C1" s="11"/>
      <c r="D1" s="637" t="str">
        <f>D3</f>
        <v>Bihuset</v>
      </c>
      <c r="E1" s="11"/>
      <c r="F1" s="11"/>
      <c r="G1" s="11"/>
      <c r="H1" s="11"/>
      <c r="I1" s="11"/>
      <c r="J1" s="11"/>
      <c r="K1" s="11"/>
      <c r="L1" s="23"/>
    </row>
    <row r="2" spans="1:12" ht="5.25" customHeight="1" thickBot="1">
      <c r="A2" s="22"/>
      <c r="B2" s="22"/>
      <c r="C2" s="11"/>
      <c r="D2" s="16"/>
      <c r="E2" s="11"/>
      <c r="F2" s="11"/>
      <c r="G2" s="11"/>
      <c r="H2" s="11"/>
      <c r="I2" s="11"/>
      <c r="J2" s="11"/>
      <c r="K2" s="11"/>
      <c r="L2" s="23"/>
    </row>
    <row r="3" spans="1:12" ht="15" thickBot="1">
      <c r="A3" s="22"/>
      <c r="B3" s="159" t="s">
        <v>4</v>
      </c>
      <c r="C3" s="78"/>
      <c r="D3" s="1626" t="s">
        <v>299</v>
      </c>
      <c r="E3" s="13"/>
      <c r="F3" s="77" t="s">
        <v>44</v>
      </c>
      <c r="G3" s="160"/>
      <c r="H3" s="161"/>
      <c r="I3" s="1953" t="s">
        <v>384</v>
      </c>
      <c r="J3" s="1954" t="s">
        <v>407</v>
      </c>
      <c r="K3" s="1955" t="s">
        <v>408</v>
      </c>
      <c r="L3" s="23"/>
    </row>
    <row r="4" spans="1:12" ht="13.5" thickBot="1">
      <c r="A4" s="22"/>
      <c r="B4" s="162"/>
      <c r="C4" s="73"/>
      <c r="D4" s="1624"/>
      <c r="E4" s="13"/>
      <c r="F4" s="611" t="s">
        <v>273</v>
      </c>
      <c r="G4" s="11"/>
      <c r="H4" s="23"/>
      <c r="I4" s="1634"/>
      <c r="J4" s="2021"/>
      <c r="K4" s="2026"/>
      <c r="L4" s="23"/>
    </row>
    <row r="5" spans="1:12" ht="13.5" thickBot="1">
      <c r="A5" s="22"/>
      <c r="B5" s="162" t="s">
        <v>5</v>
      </c>
      <c r="C5" s="73"/>
      <c r="D5" s="1624" t="s">
        <v>0</v>
      </c>
      <c r="E5" s="13"/>
      <c r="F5" s="162" t="s">
        <v>390</v>
      </c>
      <c r="G5" s="13"/>
      <c r="H5" s="73"/>
      <c r="I5" s="2025"/>
      <c r="J5" s="743">
        <f>I6</f>
        <v>0</v>
      </c>
      <c r="K5" s="1032">
        <f>J6</f>
        <v>0</v>
      </c>
      <c r="L5" s="23"/>
    </row>
    <row r="6" spans="1:12" ht="13.5" thickBot="1">
      <c r="A6" s="22"/>
      <c r="B6" s="162" t="s">
        <v>0</v>
      </c>
      <c r="C6" s="73"/>
      <c r="D6" s="1624"/>
      <c r="E6" s="13"/>
      <c r="F6" s="162" t="s">
        <v>391</v>
      </c>
      <c r="G6" s="13"/>
      <c r="H6" s="73"/>
      <c r="I6" s="1787"/>
      <c r="J6" s="1036"/>
      <c r="K6" s="1035"/>
      <c r="L6" s="23"/>
    </row>
    <row r="7" spans="1:12" ht="13.5" thickBot="1">
      <c r="A7" s="22"/>
      <c r="B7" s="162" t="s">
        <v>6</v>
      </c>
      <c r="C7" s="73"/>
      <c r="D7" s="1624" t="s">
        <v>0</v>
      </c>
      <c r="E7" s="13"/>
      <c r="F7" s="22"/>
      <c r="G7" s="11"/>
      <c r="H7" s="23"/>
      <c r="I7" s="2031"/>
      <c r="J7" s="2023"/>
      <c r="K7" s="2029"/>
      <c r="L7" s="23"/>
    </row>
    <row r="8" spans="1:12" ht="13.5" thickBot="1">
      <c r="A8" s="22"/>
      <c r="B8" s="162"/>
      <c r="C8" s="73"/>
      <c r="D8" s="1624"/>
      <c r="E8" s="13"/>
      <c r="F8" s="162" t="s">
        <v>375</v>
      </c>
      <c r="G8" s="11"/>
      <c r="H8" s="23"/>
      <c r="I8" s="2025"/>
      <c r="J8" s="743">
        <f>I9</f>
        <v>0</v>
      </c>
      <c r="K8" s="744">
        <f>J9</f>
        <v>0</v>
      </c>
      <c r="L8" s="23"/>
    </row>
    <row r="9" spans="1:12" ht="13.5" thickBot="1">
      <c r="A9" s="22"/>
      <c r="B9" s="162" t="s">
        <v>7</v>
      </c>
      <c r="C9" s="73"/>
      <c r="D9" s="1624" t="s">
        <v>0</v>
      </c>
      <c r="E9" s="13"/>
      <c r="F9" s="162" t="s">
        <v>374</v>
      </c>
      <c r="G9" s="13"/>
      <c r="H9" s="73"/>
      <c r="I9" s="2024"/>
      <c r="J9" s="2024"/>
      <c r="K9" s="2024"/>
      <c r="L9" s="23"/>
    </row>
    <row r="10" spans="1:12" ht="13.5" thickBot="1">
      <c r="A10" s="22"/>
      <c r="B10" s="162"/>
      <c r="C10" s="73"/>
      <c r="D10" s="1624"/>
      <c r="E10" s="13"/>
      <c r="F10" s="22"/>
      <c r="G10" s="11"/>
      <c r="H10" s="23"/>
      <c r="I10" s="2031"/>
      <c r="J10" s="2023"/>
      <c r="K10" s="2029"/>
      <c r="L10" s="23"/>
    </row>
    <row r="11" spans="1:12" ht="13.5" thickBot="1">
      <c r="A11" s="22"/>
      <c r="B11" s="162" t="s">
        <v>92</v>
      </c>
      <c r="C11" s="73"/>
      <c r="D11" s="1624" t="s">
        <v>0</v>
      </c>
      <c r="E11" s="13"/>
      <c r="F11" s="162" t="s">
        <v>238</v>
      </c>
      <c r="G11" s="13"/>
      <c r="H11" s="23"/>
      <c r="I11" s="1786"/>
      <c r="J11" s="2023"/>
      <c r="K11" s="2029"/>
      <c r="L11" s="23"/>
    </row>
    <row r="12" spans="1:12" ht="13.5" thickBot="1">
      <c r="A12" s="22"/>
      <c r="B12" s="162"/>
      <c r="C12" s="73"/>
      <c r="D12" s="1624"/>
      <c r="E12" s="13"/>
      <c r="F12" s="162" t="s">
        <v>260</v>
      </c>
      <c r="G12" s="13"/>
      <c r="H12" s="73"/>
      <c r="I12" s="2033"/>
      <c r="J12" s="2023"/>
      <c r="K12" s="2029"/>
      <c r="L12" s="23"/>
    </row>
    <row r="13" spans="1:12" ht="13.5" thickBot="1">
      <c r="A13" s="22"/>
      <c r="B13" s="162" t="s">
        <v>93</v>
      </c>
      <c r="C13" s="73"/>
      <c r="D13" s="1624"/>
      <c r="E13" s="13"/>
      <c r="F13" s="162" t="s">
        <v>200</v>
      </c>
      <c r="G13" s="803"/>
      <c r="H13" s="1038"/>
      <c r="I13" s="2025"/>
      <c r="J13" s="2023"/>
      <c r="K13" s="2036"/>
      <c r="L13" s="23"/>
    </row>
    <row r="14" spans="1:12" ht="13.5" thickBot="1">
      <c r="A14" s="22"/>
      <c r="B14" s="162"/>
      <c r="C14" s="73"/>
      <c r="D14" s="1624"/>
      <c r="E14" s="13"/>
      <c r="F14" s="22"/>
      <c r="G14" s="11"/>
      <c r="H14" s="1623"/>
      <c r="I14" s="2034"/>
      <c r="J14" s="2022"/>
      <c r="K14" s="2027"/>
      <c r="L14" s="23"/>
    </row>
    <row r="15" spans="1:12" ht="13.5" thickBot="1">
      <c r="A15" s="22"/>
      <c r="B15" s="162" t="s">
        <v>276</v>
      </c>
      <c r="C15" s="73"/>
      <c r="D15" s="1624"/>
      <c r="E15" s="13"/>
      <c r="F15" s="611" t="s">
        <v>274</v>
      </c>
      <c r="G15" s="11"/>
      <c r="H15" s="23"/>
      <c r="I15" s="2035"/>
      <c r="J15" s="2020"/>
      <c r="K15" s="2028"/>
      <c r="L15" s="23"/>
    </row>
    <row r="16" spans="1:12" ht="13.5" thickBot="1">
      <c r="A16" s="22"/>
      <c r="B16" s="162"/>
      <c r="C16" s="73"/>
      <c r="D16" s="1624"/>
      <c r="E16" s="13"/>
      <c r="F16" s="162" t="s">
        <v>267</v>
      </c>
      <c r="G16" s="11"/>
      <c r="H16" s="23"/>
      <c r="I16" s="2025"/>
      <c r="J16" s="2025"/>
      <c r="K16" s="2025"/>
      <c r="L16" s="23"/>
    </row>
    <row r="17" spans="1:12" ht="13.5" thickBot="1">
      <c r="A17" s="22"/>
      <c r="B17" s="162" t="s">
        <v>277</v>
      </c>
      <c r="C17" s="73"/>
      <c r="D17" s="1624" t="s">
        <v>0</v>
      </c>
      <c r="E17" s="13"/>
      <c r="F17" s="162" t="s">
        <v>392</v>
      </c>
      <c r="G17" s="13"/>
      <c r="H17" s="23"/>
      <c r="I17" s="1788"/>
      <c r="J17" s="1786"/>
      <c r="K17" s="1786"/>
      <c r="L17" s="23"/>
    </row>
    <row r="18" spans="1:12" ht="13.5" thickBot="1">
      <c r="A18" s="22"/>
      <c r="B18" s="162"/>
      <c r="C18" s="73"/>
      <c r="D18" s="1624"/>
      <c r="E18" s="13"/>
      <c r="F18" s="22"/>
      <c r="G18" s="11"/>
      <c r="H18" s="23"/>
      <c r="I18" s="2037"/>
      <c r="J18" s="2021"/>
      <c r="K18" s="2026"/>
      <c r="L18" s="23"/>
    </row>
    <row r="19" spans="1:12" ht="13.5" thickBot="1">
      <c r="A19" s="22"/>
      <c r="B19" s="162" t="s">
        <v>94</v>
      </c>
      <c r="C19" s="73"/>
      <c r="D19" s="1625"/>
      <c r="E19" s="13"/>
      <c r="F19" s="162" t="s">
        <v>256</v>
      </c>
      <c r="G19" s="11"/>
      <c r="H19" s="23"/>
      <c r="I19" s="2025"/>
      <c r="J19" s="743">
        <f>I19+I20-'Budget år 1'!O246</f>
        <v>0</v>
      </c>
      <c r="K19" s="811">
        <f>J19+J20-'Budget år 2'!N258</f>
        <v>0</v>
      </c>
      <c r="L19" s="23"/>
    </row>
    <row r="20" spans="1:12" ht="13.5" thickBot="1">
      <c r="A20" s="22"/>
      <c r="B20" s="162" t="s">
        <v>94</v>
      </c>
      <c r="C20" s="73"/>
      <c r="D20" s="1625"/>
      <c r="E20" s="13"/>
      <c r="F20" s="162" t="s">
        <v>147</v>
      </c>
      <c r="G20" s="13"/>
      <c r="H20" s="23"/>
      <c r="I20" s="1786"/>
      <c r="J20" s="1786"/>
      <c r="K20" s="1786"/>
      <c r="L20" s="23"/>
    </row>
    <row r="21" spans="1:12" ht="13.5" thickBot="1">
      <c r="A21" s="22"/>
      <c r="B21" s="162" t="s">
        <v>94</v>
      </c>
      <c r="C21" s="73"/>
      <c r="D21" s="1625"/>
      <c r="E21" s="13"/>
      <c r="F21" s="22"/>
      <c r="G21" s="11"/>
      <c r="H21" s="23"/>
      <c r="I21" s="2032"/>
      <c r="J21" s="2020"/>
      <c r="K21" s="2028"/>
      <c r="L21" s="23"/>
    </row>
    <row r="22" spans="1:12" ht="13.5" thickBot="1">
      <c r="A22" s="22"/>
      <c r="B22" s="162"/>
      <c r="C22" s="73"/>
      <c r="D22" s="1625"/>
      <c r="E22" s="13"/>
      <c r="F22" s="162" t="s">
        <v>239</v>
      </c>
      <c r="G22" s="13"/>
      <c r="H22" s="23"/>
      <c r="I22" s="2025"/>
      <c r="J22" s="2025"/>
      <c r="K22" s="2025"/>
      <c r="L22" s="23"/>
    </row>
    <row r="23" spans="1:12" ht="13.5" thickBot="1">
      <c r="A23" s="22"/>
      <c r="B23" s="162" t="s">
        <v>99</v>
      </c>
      <c r="C23" s="73"/>
      <c r="D23" s="1625"/>
      <c r="E23" s="13"/>
      <c r="F23" s="162" t="s">
        <v>259</v>
      </c>
      <c r="G23" s="13"/>
      <c r="H23" s="73"/>
      <c r="I23" s="2025"/>
      <c r="J23" s="2025"/>
      <c r="K23" s="2025"/>
      <c r="L23" s="23"/>
    </row>
    <row r="24" spans="1:12" ht="13.5" thickBot="1">
      <c r="A24" s="22"/>
      <c r="B24" s="162" t="s">
        <v>98</v>
      </c>
      <c r="C24" s="73"/>
      <c r="D24" s="1625"/>
      <c r="E24" s="13"/>
      <c r="F24" s="245" t="s">
        <v>254</v>
      </c>
      <c r="G24" s="70"/>
      <c r="H24" s="75"/>
      <c r="I24" s="1790"/>
      <c r="J24" s="2025"/>
      <c r="K24" s="2025"/>
      <c r="L24" s="23"/>
    </row>
    <row r="25" spans="1:12" ht="13.5" thickBot="1">
      <c r="A25" s="22"/>
      <c r="B25" s="22"/>
      <c r="C25" s="23"/>
      <c r="D25" s="2042"/>
      <c r="E25" s="13"/>
      <c r="F25" s="1735" t="s">
        <v>332</v>
      </c>
      <c r="G25" s="625"/>
      <c r="H25" s="625"/>
      <c r="I25" s="1025" t="str">
        <f>I3</f>
        <v>År 2011</v>
      </c>
      <c r="J25" s="241" t="str">
        <f>J3</f>
        <v>År 2012</v>
      </c>
      <c r="K25" s="1024" t="str">
        <f>K3</f>
        <v>År 2013</v>
      </c>
      <c r="L25" s="23"/>
    </row>
    <row r="26" spans="1:12" ht="13.5" thickBot="1">
      <c r="A26" s="22"/>
      <c r="B26" s="22"/>
      <c r="C26" s="23"/>
      <c r="D26" s="2040"/>
      <c r="E26" s="13"/>
      <c r="F26" s="1782" t="s">
        <v>237</v>
      </c>
      <c r="G26" s="1783"/>
      <c r="H26" s="1784"/>
      <c r="I26" s="1785"/>
      <c r="J26" s="1786"/>
      <c r="K26" s="1786"/>
      <c r="L26" s="23"/>
    </row>
    <row r="27" spans="1:12" ht="13.5" thickBot="1">
      <c r="A27" s="22"/>
      <c r="B27" s="245"/>
      <c r="C27" s="75"/>
      <c r="D27" s="2041"/>
      <c r="E27" s="13"/>
      <c r="F27" s="1735" t="s">
        <v>333</v>
      </c>
      <c r="G27" s="1793"/>
      <c r="H27" s="1793"/>
      <c r="I27" s="2030" t="str">
        <f>I3</f>
        <v>År 2011</v>
      </c>
      <c r="J27" s="241" t="str">
        <f>J3</f>
        <v>År 2012</v>
      </c>
      <c r="K27" s="1024" t="str">
        <f>K3</f>
        <v>År 2013</v>
      </c>
      <c r="L27" s="23"/>
    </row>
    <row r="28" spans="1:12" ht="13.5" thickBot="1">
      <c r="A28" s="22"/>
      <c r="B28" s="22"/>
      <c r="C28" s="11"/>
      <c r="D28" s="11"/>
      <c r="E28" s="13"/>
      <c r="F28" s="159" t="s">
        <v>336</v>
      </c>
      <c r="G28" s="90"/>
      <c r="H28" s="1805"/>
      <c r="I28" s="1804"/>
      <c r="J28" s="1804"/>
      <c r="K28" s="1804"/>
      <c r="L28" s="23"/>
    </row>
    <row r="29" spans="1:12" ht="13.5" thickBot="1">
      <c r="A29" s="22"/>
      <c r="B29" s="22"/>
      <c r="C29" s="11"/>
      <c r="D29" s="2039"/>
      <c r="E29" s="13"/>
      <c r="F29" s="22"/>
      <c r="G29" s="11"/>
      <c r="H29" s="23"/>
      <c r="I29" s="2035"/>
      <c r="J29" s="2020"/>
      <c r="K29" s="2028"/>
      <c r="L29" s="23"/>
    </row>
    <row r="30" spans="1:12" ht="13.5" thickBot="1">
      <c r="A30" s="22"/>
      <c r="B30" s="22"/>
      <c r="C30" s="11"/>
      <c r="D30" s="11"/>
      <c r="E30" s="11"/>
      <c r="F30" s="162" t="s">
        <v>337</v>
      </c>
      <c r="G30" s="13"/>
      <c r="H30" s="73"/>
      <c r="I30" s="2038"/>
      <c r="J30" s="2038"/>
      <c r="K30" s="2038"/>
      <c r="L30" s="23"/>
    </row>
    <row r="31" spans="1:12" ht="13.5" thickBot="1">
      <c r="A31" s="22"/>
      <c r="B31" s="22"/>
      <c r="C31" s="11"/>
      <c r="D31" s="11"/>
      <c r="E31" s="11"/>
      <c r="F31" s="162" t="s">
        <v>148</v>
      </c>
      <c r="G31" s="13"/>
      <c r="H31" s="1806"/>
      <c r="I31" s="2038"/>
      <c r="J31" s="1624"/>
      <c r="K31" s="1624"/>
      <c r="L31" s="23"/>
    </row>
    <row r="32" spans="1:12" ht="13.5" thickBot="1">
      <c r="A32" s="22"/>
      <c r="B32" s="22"/>
      <c r="C32" s="11"/>
      <c r="D32" s="11"/>
      <c r="E32" s="11"/>
      <c r="F32" s="22"/>
      <c r="G32" s="11"/>
      <c r="H32" s="23"/>
      <c r="I32" s="2035"/>
      <c r="J32" s="2020"/>
      <c r="K32" s="2028"/>
      <c r="L32" s="23"/>
    </row>
    <row r="33" spans="1:12" ht="13.5" thickBot="1">
      <c r="A33" s="24"/>
      <c r="B33" s="24"/>
      <c r="C33" s="16"/>
      <c r="D33" s="16"/>
      <c r="E33" s="16"/>
      <c r="F33" s="245" t="s">
        <v>243</v>
      </c>
      <c r="G33" s="70"/>
      <c r="H33" s="1807"/>
      <c r="I33" s="1792"/>
      <c r="J33" s="1792"/>
      <c r="K33" s="1792"/>
      <c r="L33" s="183"/>
    </row>
    <row r="34" spans="2:12" ht="12.75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2:12" ht="12.75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2:12" ht="12.7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</row>
  </sheetData>
  <sheetProtection/>
  <printOptions/>
  <pageMargins left="0.75" right="0.75" top="1" bottom="1" header="0.5" footer="0.5"/>
  <pageSetup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8"/>
  <sheetViews>
    <sheetView zoomScaleSheetLayoutView="100" zoomScalePageLayoutView="0" workbookViewId="0" topLeftCell="A1">
      <selection activeCell="C3" sqref="C3:C4"/>
    </sheetView>
  </sheetViews>
  <sheetFormatPr defaultColWidth="9.00390625" defaultRowHeight="12.75"/>
  <cols>
    <col min="1" max="1" width="29.625" style="0" customWidth="1"/>
    <col min="2" max="2" width="14.00390625" style="0" customWidth="1"/>
    <col min="5" max="5" width="2.125" style="0" customWidth="1"/>
    <col min="9" max="9" width="2.125" style="0" customWidth="1"/>
  </cols>
  <sheetData>
    <row r="1" spans="1:13" ht="16.5" customHeight="1" thickBot="1">
      <c r="A1" s="93" t="s">
        <v>91</v>
      </c>
      <c r="B1" s="1069" t="str">
        <f>'Företagsfakta '!D3</f>
        <v>Bihuset</v>
      </c>
      <c r="C1" s="160"/>
      <c r="D1" s="92"/>
      <c r="E1" s="92"/>
      <c r="F1" s="1630" t="s">
        <v>275</v>
      </c>
      <c r="G1" s="92"/>
      <c r="H1" s="1629"/>
      <c r="I1" s="1629"/>
      <c r="J1" s="1629"/>
      <c r="K1" s="160"/>
      <c r="L1" s="160"/>
      <c r="M1" s="161"/>
    </row>
    <row r="2" spans="1:13" ht="14.25" customHeight="1" thickBot="1">
      <c r="A2" s="77" t="s">
        <v>44</v>
      </c>
      <c r="B2" s="160"/>
      <c r="C2" s="602" t="str">
        <f>'Företagsfakta '!I3</f>
        <v>År 2011</v>
      </c>
      <c r="D2" s="610" t="s">
        <v>20</v>
      </c>
      <c r="E2" s="90"/>
      <c r="F2" s="90"/>
      <c r="G2" s="642" t="str">
        <f>'Företagsfakta '!J3</f>
        <v>År 2012</v>
      </c>
      <c r="H2" s="1030" t="s">
        <v>20</v>
      </c>
      <c r="I2" s="90"/>
      <c r="J2" s="90"/>
      <c r="K2" s="1022" t="str">
        <f>'Företagsfakta '!K3</f>
        <v>År 2013</v>
      </c>
      <c r="L2" s="1028" t="s">
        <v>20</v>
      </c>
      <c r="M2" s="23"/>
    </row>
    <row r="3" spans="1:14" ht="15.75" customHeight="1">
      <c r="A3" s="17" t="s">
        <v>19</v>
      </c>
      <c r="B3" s="159" t="s">
        <v>43</v>
      </c>
      <c r="C3" s="776"/>
      <c r="D3" s="807"/>
      <c r="E3" s="13"/>
      <c r="F3" s="794"/>
      <c r="G3" s="776"/>
      <c r="H3" s="806"/>
      <c r="I3" s="13"/>
      <c r="J3" s="804"/>
      <c r="K3" s="776"/>
      <c r="L3" s="1029"/>
      <c r="M3" s="1038"/>
      <c r="N3" t="s">
        <v>0</v>
      </c>
    </row>
    <row r="4" spans="1:13" ht="15.75" customHeight="1" thickBot="1">
      <c r="A4" s="19" t="s">
        <v>33</v>
      </c>
      <c r="B4" s="245" t="s">
        <v>33</v>
      </c>
      <c r="C4" s="778"/>
      <c r="D4" s="1448">
        <f>C3*C4</f>
        <v>0</v>
      </c>
      <c r="E4" s="13"/>
      <c r="F4" s="13"/>
      <c r="G4" s="778"/>
      <c r="H4" s="1457">
        <f>G3*G4</f>
        <v>0</v>
      </c>
      <c r="I4" s="13"/>
      <c r="J4" s="13"/>
      <c r="K4" s="778"/>
      <c r="L4" s="1459">
        <f>K3*K4</f>
        <v>0</v>
      </c>
      <c r="M4" s="1038"/>
    </row>
    <row r="5" spans="1:13" ht="15.75" customHeight="1">
      <c r="A5" s="162" t="s">
        <v>289</v>
      </c>
      <c r="B5" s="13"/>
      <c r="C5" s="13"/>
      <c r="D5" s="1449"/>
      <c r="E5" s="13"/>
      <c r="F5" s="13"/>
      <c r="G5" s="13"/>
      <c r="H5" s="1458">
        <f>D6</f>
        <v>0</v>
      </c>
      <c r="I5" s="13"/>
      <c r="J5" s="13"/>
      <c r="K5" s="211"/>
      <c r="L5" s="601">
        <f>H6</f>
        <v>0</v>
      </c>
      <c r="M5" s="1038"/>
    </row>
    <row r="6" spans="1:13" ht="15.75" customHeight="1">
      <c r="A6" s="162" t="s">
        <v>290</v>
      </c>
      <c r="B6" s="13"/>
      <c r="C6" s="13"/>
      <c r="D6" s="25"/>
      <c r="E6" s="13"/>
      <c r="F6" s="13"/>
      <c r="G6" s="13"/>
      <c r="H6" s="25"/>
      <c r="I6" s="13"/>
      <c r="J6" s="13"/>
      <c r="K6" s="211"/>
      <c r="L6" s="25"/>
      <c r="M6" s="1038"/>
    </row>
    <row r="7" spans="1:13" ht="15.75" customHeight="1" thickBot="1">
      <c r="A7" s="245" t="s">
        <v>288</v>
      </c>
      <c r="B7" s="70"/>
      <c r="C7" s="70"/>
      <c r="D7" s="28">
        <f>D4+D5-D6</f>
        <v>0</v>
      </c>
      <c r="E7" s="70"/>
      <c r="F7" s="70"/>
      <c r="G7" s="70"/>
      <c r="H7" s="30">
        <f>H4+H5-H6</f>
        <v>0</v>
      </c>
      <c r="I7" s="70"/>
      <c r="J7" s="70"/>
      <c r="K7" s="1049"/>
      <c r="L7" s="27">
        <f>L4+L5-L6</f>
        <v>0</v>
      </c>
      <c r="M7" s="1038"/>
    </row>
    <row r="8" spans="1:13" ht="4.5" customHeight="1" thickBot="1">
      <c r="A8" s="162"/>
      <c r="B8" s="13"/>
      <c r="C8" s="13"/>
      <c r="D8" s="11"/>
      <c r="E8" s="11"/>
      <c r="F8" s="11"/>
      <c r="G8" s="13"/>
      <c r="H8" s="804"/>
      <c r="I8" s="804"/>
      <c r="J8" s="804"/>
      <c r="K8" s="13"/>
      <c r="L8" s="794"/>
      <c r="M8" s="1631"/>
    </row>
    <row r="9" spans="1:13" ht="15.75" customHeight="1" thickBot="1">
      <c r="A9" s="1671" t="s">
        <v>313</v>
      </c>
      <c r="B9" s="159"/>
      <c r="C9" s="808" t="s">
        <v>272</v>
      </c>
      <c r="D9" s="99"/>
      <c r="E9" s="99"/>
      <c r="F9" s="100"/>
      <c r="G9" s="1713"/>
      <c r="H9" s="1948"/>
      <c r="I9" s="1948"/>
      <c r="J9" s="1033"/>
      <c r="K9" s="1125"/>
      <c r="L9" s="811"/>
      <c r="M9" s="1631"/>
    </row>
    <row r="10" spans="1:13" ht="15.75" customHeight="1" thickBot="1">
      <c r="A10" s="18"/>
      <c r="B10" s="162"/>
      <c r="C10" s="1025" t="str">
        <f>'Företagsfakta '!I3</f>
        <v>År 2011</v>
      </c>
      <c r="D10" s="295"/>
      <c r="E10" s="295"/>
      <c r="F10" s="8"/>
      <c r="G10" s="1023" t="str">
        <f>'Företagsfakta '!J3</f>
        <v>År 2012</v>
      </c>
      <c r="H10" s="802"/>
      <c r="I10" s="802"/>
      <c r="J10" s="961"/>
      <c r="K10" s="1703" t="str">
        <f>'Företagsfakta '!K3</f>
        <v>År 2013</v>
      </c>
      <c r="L10" s="1031"/>
      <c r="M10" s="1631"/>
    </row>
    <row r="11" spans="1:13" ht="13.5" thickBot="1">
      <c r="A11" s="18"/>
      <c r="B11" s="162" t="s">
        <v>0</v>
      </c>
      <c r="C11" s="821" t="s">
        <v>39</v>
      </c>
      <c r="D11" s="793" t="s">
        <v>0</v>
      </c>
      <c r="E11" s="793"/>
      <c r="F11" s="1950"/>
      <c r="G11" s="1949" t="s">
        <v>39</v>
      </c>
      <c r="H11" s="681" t="s">
        <v>0</v>
      </c>
      <c r="I11" s="681"/>
      <c r="J11" s="789"/>
      <c r="K11" s="1945" t="s">
        <v>39</v>
      </c>
      <c r="L11" s="790" t="s">
        <v>0</v>
      </c>
      <c r="M11" s="73"/>
    </row>
    <row r="12" spans="1:13" ht="15.75" customHeight="1">
      <c r="A12" s="18" t="s">
        <v>301</v>
      </c>
      <c r="B12" s="815"/>
      <c r="C12" s="822"/>
      <c r="D12" s="793" t="s">
        <v>0</v>
      </c>
      <c r="E12" s="793"/>
      <c r="F12" s="1950"/>
      <c r="G12" s="805"/>
      <c r="H12" s="681"/>
      <c r="I12" s="681"/>
      <c r="J12" s="789"/>
      <c r="K12" s="1946"/>
      <c r="L12" s="791"/>
      <c r="M12" s="73"/>
    </row>
    <row r="13" spans="1:13" ht="15.75" customHeight="1">
      <c r="A13" s="18" t="s">
        <v>0</v>
      </c>
      <c r="B13" s="816"/>
      <c r="C13" s="792"/>
      <c r="D13" s="793" t="s">
        <v>0</v>
      </c>
      <c r="E13" s="793"/>
      <c r="F13" s="1950"/>
      <c r="G13" s="781"/>
      <c r="H13" s="681"/>
      <c r="I13" s="681"/>
      <c r="J13" s="789"/>
      <c r="K13" s="1947"/>
      <c r="L13" s="791"/>
      <c r="M13" s="73"/>
    </row>
    <row r="14" spans="1:13" ht="15.75" customHeight="1">
      <c r="A14" s="18" t="s">
        <v>0</v>
      </c>
      <c r="B14" s="816"/>
      <c r="C14" s="792"/>
      <c r="D14" s="793" t="s">
        <v>0</v>
      </c>
      <c r="E14" s="793"/>
      <c r="F14" s="1950"/>
      <c r="G14" s="781"/>
      <c r="H14" s="681"/>
      <c r="I14" s="681"/>
      <c r="J14" s="789"/>
      <c r="K14" s="1947"/>
      <c r="L14" s="791"/>
      <c r="M14" s="73"/>
    </row>
    <row r="15" spans="1:13" ht="15.75" customHeight="1">
      <c r="A15" s="18" t="s">
        <v>0</v>
      </c>
      <c r="B15" s="816"/>
      <c r="C15" s="792"/>
      <c r="D15" s="793" t="s">
        <v>0</v>
      </c>
      <c r="E15" s="793"/>
      <c r="F15" s="1950"/>
      <c r="G15" s="781"/>
      <c r="H15" s="681"/>
      <c r="I15" s="681"/>
      <c r="J15" s="789"/>
      <c r="K15" s="1947"/>
      <c r="L15" s="790"/>
      <c r="M15" s="73"/>
    </row>
    <row r="16" spans="1:13" ht="15.75" customHeight="1">
      <c r="A16" s="18"/>
      <c r="B16" s="816"/>
      <c r="C16" s="781"/>
      <c r="D16" s="793"/>
      <c r="E16" s="793"/>
      <c r="F16" s="1950"/>
      <c r="G16" s="781"/>
      <c r="H16" s="681"/>
      <c r="I16" s="681"/>
      <c r="J16" s="789"/>
      <c r="K16" s="1947"/>
      <c r="L16" s="790"/>
      <c r="M16" s="73"/>
    </row>
    <row r="17" spans="1:13" ht="15.75" customHeight="1" thickBot="1">
      <c r="A17" s="19"/>
      <c r="B17" s="820"/>
      <c r="C17" s="778"/>
      <c r="D17" s="793"/>
      <c r="E17" s="793"/>
      <c r="F17" s="1950"/>
      <c r="G17" s="778"/>
      <c r="H17" s="681"/>
      <c r="I17" s="681"/>
      <c r="J17" s="789"/>
      <c r="K17" s="1947"/>
      <c r="L17" s="790"/>
      <c r="M17" s="73"/>
    </row>
    <row r="18" spans="1:13" ht="15.75" customHeight="1" thickBot="1">
      <c r="A18" s="17" t="s">
        <v>40</v>
      </c>
      <c r="B18" s="1943" t="s">
        <v>0</v>
      </c>
      <c r="C18" s="1941">
        <f>(B12*C12*0.001)+(B13*C13*0.001)+(B14*C14*0.001)+(B15*C15*0.001)+(B16*C16*0.001)+(B17*C17*0.001)+(C35*D35*0.001)+(C36*D36*0.001)+(C37*D37*0.001)+(C38*D38*0.001)+(C39*D39*0.001)+(C40*D40*0.001)+(C41*D41*0.001)+(C42*D42*0.001)+(C43*D43*0.001)</f>
        <v>0</v>
      </c>
      <c r="D18" s="819"/>
      <c r="E18" s="819"/>
      <c r="F18" s="1951"/>
      <c r="G18" s="784">
        <f>(B12*G12*0.001)+(B13*G13*0.001)+(B14*G14*0.001)+(B15*G15*0.001)+(B16*G16*0.001)+(B17*G17*0.001)+(C35*H35*0.001)+(C36*H36*0.001)+(C37*H37*0.001)+(C38*H38*0.001)+(C39*H39*0.001)+(C40*H40*0.001)+(C41*H41*0.001)+(C42*H42*0.001)+(C43*H43*0.001)</f>
        <v>0</v>
      </c>
      <c r="H18" s="681"/>
      <c r="I18" s="681"/>
      <c r="J18" s="789"/>
      <c r="K18" s="777">
        <f>(B12*K12*0.001)+(B13*K13*0.001)+(B14*K14*0.001)+(B15*K15*0.001)+(B16*K16*0.001)+(B17*K17*0.001)+(C35*L35*0.001)+(C36*L36*0.001)+(C37*L37*0.001)+(C38*L38*0.001)+(C39*L39*0.001)+(C40*L40*0.001)+(C41*L41*0.001)+(C42*GK3*0.001)+(C43*L43*0.001)</f>
        <v>0</v>
      </c>
      <c r="L18" s="791"/>
      <c r="M18" s="73"/>
    </row>
    <row r="19" spans="1:13" ht="15.75" customHeight="1">
      <c r="A19" s="18" t="s">
        <v>399</v>
      </c>
      <c r="B19" s="1944"/>
      <c r="C19" s="1950">
        <f>Inköp!B14+Inköp!C14+Inköp!D14+Inköp!E14</f>
        <v>0</v>
      </c>
      <c r="D19" s="819"/>
      <c r="E19" s="819"/>
      <c r="F19" s="1951"/>
      <c r="G19" s="1952">
        <f>Inköp!B45+Inköp!C45+Inköp!D45+Inköp!E45</f>
        <v>0</v>
      </c>
      <c r="H19" s="681"/>
      <c r="I19" s="681"/>
      <c r="J19" s="789"/>
      <c r="K19" s="1031">
        <f>Inköp!B76+Inköp!C76+Inköp!D76+Inköp!E76</f>
        <v>0</v>
      </c>
      <c r="L19" s="791"/>
      <c r="M19" s="73"/>
    </row>
    <row r="20" spans="1:13" ht="15.75" customHeight="1" thickBot="1">
      <c r="A20" s="19" t="s">
        <v>286</v>
      </c>
      <c r="B20" s="1944" t="s">
        <v>0</v>
      </c>
      <c r="C20" s="1942">
        <f>D7-C18+C19</f>
        <v>0</v>
      </c>
      <c r="D20" s="793" t="s">
        <v>0</v>
      </c>
      <c r="E20" s="793"/>
      <c r="F20" s="1950"/>
      <c r="G20" s="787">
        <f>H7-G18+G19</f>
        <v>0</v>
      </c>
      <c r="H20" s="681"/>
      <c r="I20" s="681"/>
      <c r="J20" s="789"/>
      <c r="K20" s="779">
        <f>L7-K18+K19</f>
        <v>0</v>
      </c>
      <c r="L20" s="790" t="s">
        <v>0</v>
      </c>
      <c r="M20" s="73"/>
    </row>
    <row r="21" spans="1:13" ht="15.75" customHeight="1">
      <c r="A21" s="17" t="s">
        <v>304</v>
      </c>
      <c r="B21" s="159">
        <f aca="true" t="shared" si="0" ref="B21:B26">B12</f>
        <v>0</v>
      </c>
      <c r="C21" s="799"/>
      <c r="D21" s="780">
        <f aca="true" t="shared" si="1" ref="D21:D26">C12*C21</f>
        <v>0</v>
      </c>
      <c r="E21" s="1667"/>
      <c r="F21" s="1667"/>
      <c r="G21" s="776"/>
      <c r="H21" s="784">
        <f>G21*G12</f>
        <v>0</v>
      </c>
      <c r="I21" s="676"/>
      <c r="J21" s="676"/>
      <c r="K21" s="776"/>
      <c r="L21" s="777">
        <f>K21*K12</f>
        <v>0</v>
      </c>
      <c r="M21" s="1038"/>
    </row>
    <row r="22" spans="1:13" ht="15.75" customHeight="1">
      <c r="A22" s="18" t="s">
        <v>0</v>
      </c>
      <c r="B22" s="162">
        <f t="shared" si="0"/>
        <v>0</v>
      </c>
      <c r="C22" s="800"/>
      <c r="D22" s="782">
        <f t="shared" si="1"/>
        <v>0</v>
      </c>
      <c r="E22" s="819"/>
      <c r="F22" s="819"/>
      <c r="G22" s="781"/>
      <c r="H22" s="786">
        <f>G13*G22</f>
        <v>0</v>
      </c>
      <c r="I22" s="681"/>
      <c r="J22" s="681"/>
      <c r="K22" s="781"/>
      <c r="L22" s="783">
        <f>K22*K13</f>
        <v>0</v>
      </c>
      <c r="M22" s="73"/>
    </row>
    <row r="23" spans="1:13" ht="15.75" customHeight="1">
      <c r="A23" s="18" t="s">
        <v>0</v>
      </c>
      <c r="B23" s="162">
        <f t="shared" si="0"/>
        <v>0</v>
      </c>
      <c r="C23" s="800"/>
      <c r="D23" s="782">
        <f t="shared" si="1"/>
        <v>0</v>
      </c>
      <c r="E23" s="819"/>
      <c r="F23" s="819"/>
      <c r="G23" s="781"/>
      <c r="H23" s="786">
        <f>G23*G14</f>
        <v>0</v>
      </c>
      <c r="I23" s="681"/>
      <c r="J23" s="681"/>
      <c r="K23" s="781"/>
      <c r="L23" s="783">
        <f>K23*K14</f>
        <v>0</v>
      </c>
      <c r="M23" s="73"/>
    </row>
    <row r="24" spans="1:13" ht="15.75" customHeight="1">
      <c r="A24" s="18" t="s">
        <v>0</v>
      </c>
      <c r="B24" s="162">
        <f t="shared" si="0"/>
        <v>0</v>
      </c>
      <c r="C24" s="800"/>
      <c r="D24" s="782">
        <f t="shared" si="1"/>
        <v>0</v>
      </c>
      <c r="E24" s="819"/>
      <c r="F24" s="819"/>
      <c r="G24" s="781"/>
      <c r="H24" s="786">
        <f>G15*G24</f>
        <v>0</v>
      </c>
      <c r="I24" s="681"/>
      <c r="J24" s="681"/>
      <c r="K24" s="781"/>
      <c r="L24" s="783">
        <f>K24*K15</f>
        <v>0</v>
      </c>
      <c r="M24" s="73"/>
    </row>
    <row r="25" spans="1:13" ht="15.75" customHeight="1">
      <c r="A25" s="18" t="s">
        <v>0</v>
      </c>
      <c r="B25" s="162">
        <f t="shared" si="0"/>
        <v>0</v>
      </c>
      <c r="C25" s="800"/>
      <c r="D25" s="782">
        <f t="shared" si="1"/>
        <v>0</v>
      </c>
      <c r="E25" s="819"/>
      <c r="F25" s="819"/>
      <c r="G25" s="781"/>
      <c r="H25" s="786"/>
      <c r="I25" s="681"/>
      <c r="J25" s="681"/>
      <c r="K25" s="781"/>
      <c r="L25" s="783"/>
      <c r="M25" s="73"/>
    </row>
    <row r="26" spans="1:13" ht="15.75" customHeight="1" thickBot="1">
      <c r="A26" s="19" t="s">
        <v>0</v>
      </c>
      <c r="B26" s="162">
        <f t="shared" si="0"/>
        <v>0</v>
      </c>
      <c r="C26" s="801"/>
      <c r="D26" s="1026">
        <f t="shared" si="1"/>
        <v>0</v>
      </c>
      <c r="E26" s="819"/>
      <c r="F26" s="819"/>
      <c r="G26" s="778"/>
      <c r="H26" s="787"/>
      <c r="I26" s="681"/>
      <c r="J26" s="681"/>
      <c r="K26" s="778"/>
      <c r="L26" s="779"/>
      <c r="M26" s="73"/>
    </row>
    <row r="27" spans="1:13" ht="15.75" customHeight="1" thickBot="1">
      <c r="A27" s="1671" t="s">
        <v>316</v>
      </c>
      <c r="B27" s="245"/>
      <c r="C27" s="761"/>
      <c r="D27" s="1678">
        <f>SUM(D21:D26)+D56</f>
        <v>0</v>
      </c>
      <c r="E27" s="1668"/>
      <c r="F27" s="1668"/>
      <c r="G27" s="768"/>
      <c r="H27" s="1681">
        <f>SUM(H21:H26)</f>
        <v>0</v>
      </c>
      <c r="I27" s="685"/>
      <c r="J27" s="685"/>
      <c r="K27" s="771"/>
      <c r="L27" s="1680">
        <f>SUM(L21:L26)</f>
        <v>0</v>
      </c>
      <c r="M27" s="73"/>
    </row>
    <row r="28" spans="1:13" ht="15.75" customHeight="1" thickBot="1">
      <c r="A28" s="79" t="s">
        <v>317</v>
      </c>
      <c r="B28" s="90"/>
      <c r="C28" s="1683"/>
      <c r="D28" s="1678" t="str">
        <f>'Företagsfakta '!I3</f>
        <v>År 2011</v>
      </c>
      <c r="E28" s="1667"/>
      <c r="F28" s="1667"/>
      <c r="G28" s="676"/>
      <c r="H28" s="1681" t="str">
        <f>'Företagsfakta '!J3</f>
        <v>År 2012</v>
      </c>
      <c r="I28" s="676"/>
      <c r="J28" s="676"/>
      <c r="K28" s="1684"/>
      <c r="L28" s="1680" t="str">
        <f>'Företagsfakta '!K3</f>
        <v>År 2013</v>
      </c>
      <c r="M28" s="73"/>
    </row>
    <row r="29" spans="1:13" ht="15.75" customHeight="1" thickBot="1">
      <c r="A29" s="1686" t="s">
        <v>285</v>
      </c>
      <c r="B29" s="1685"/>
      <c r="C29" s="785">
        <v>38</v>
      </c>
      <c r="D29" s="1678">
        <f>C20*C29</f>
        <v>0</v>
      </c>
      <c r="E29" s="1668"/>
      <c r="F29" s="1668"/>
      <c r="G29" s="1027"/>
      <c r="H29" s="1705">
        <f>G20*G29</f>
        <v>0</v>
      </c>
      <c r="I29" s="685"/>
      <c r="J29" s="685"/>
      <c r="K29" s="1027"/>
      <c r="L29" s="1706">
        <f>K29*K20</f>
        <v>0</v>
      </c>
      <c r="M29" s="73"/>
    </row>
    <row r="30" spans="1:13" ht="15.75" customHeight="1" thickBot="1">
      <c r="A30" s="18"/>
      <c r="B30" s="13"/>
      <c r="C30" s="793"/>
      <c r="D30" s="819"/>
      <c r="E30" s="1716"/>
      <c r="F30" s="1716"/>
      <c r="G30" s="794"/>
      <c r="H30" s="794"/>
      <c r="I30" s="794"/>
      <c r="J30" s="794"/>
      <c r="K30" s="794"/>
      <c r="L30" s="794"/>
      <c r="M30" s="73"/>
    </row>
    <row r="31" spans="1:13" ht="15.75" customHeight="1" thickBot="1">
      <c r="A31" s="1735" t="s">
        <v>393</v>
      </c>
      <c r="B31" s="159"/>
      <c r="C31" s="1683"/>
      <c r="D31" s="1736"/>
      <c r="E31" s="1716"/>
      <c r="F31" s="1749"/>
      <c r="G31" s="676"/>
      <c r="H31" s="1750"/>
      <c r="I31" s="794"/>
      <c r="J31" s="1742"/>
      <c r="K31" s="1684"/>
      <c r="L31" s="1031"/>
      <c r="M31" s="73"/>
    </row>
    <row r="32" spans="1:13" ht="13.5" thickBot="1">
      <c r="A32" s="159" t="s">
        <v>302</v>
      </c>
      <c r="B32" s="22"/>
      <c r="C32" s="1938" t="s">
        <v>394</v>
      </c>
      <c r="D32" s="1641" t="str">
        <f>'Företagsfakta '!I3</f>
        <v>År 2011</v>
      </c>
      <c r="E32" s="1730"/>
      <c r="F32" s="1747"/>
      <c r="G32" s="681"/>
      <c r="H32" s="1748" t="str">
        <f>'Företagsfakta '!J3</f>
        <v>År 2012</v>
      </c>
      <c r="I32" s="1730"/>
      <c r="J32" s="1743"/>
      <c r="K32" s="1674"/>
      <c r="L32" s="1662" t="str">
        <f>'Företagsfakta '!K3</f>
        <v>År 2013</v>
      </c>
      <c r="M32" s="73"/>
    </row>
    <row r="33" spans="1:13" ht="12.75">
      <c r="A33" s="162" t="s">
        <v>314</v>
      </c>
      <c r="B33" s="22"/>
      <c r="C33" s="1939" t="s">
        <v>396</v>
      </c>
      <c r="D33" s="1655" t="s">
        <v>303</v>
      </c>
      <c r="E33" s="1731"/>
      <c r="F33" s="1673" t="s">
        <v>0</v>
      </c>
      <c r="G33" s="681"/>
      <c r="H33" s="1661" t="s">
        <v>303</v>
      </c>
      <c r="I33" s="1731"/>
      <c r="J33" s="1744" t="s">
        <v>0</v>
      </c>
      <c r="K33" s="1675"/>
      <c r="L33" s="1663" t="s">
        <v>303</v>
      </c>
      <c r="M33" s="73"/>
    </row>
    <row r="34" spans="1:13" ht="13.5" thickBot="1">
      <c r="A34" s="162" t="s">
        <v>315</v>
      </c>
      <c r="B34" s="22"/>
      <c r="C34" s="1940" t="s">
        <v>395</v>
      </c>
      <c r="D34" s="189" t="s">
        <v>311</v>
      </c>
      <c r="E34" s="794" t="s">
        <v>0</v>
      </c>
      <c r="F34" s="1739" t="s">
        <v>0</v>
      </c>
      <c r="G34" s="681"/>
      <c r="H34" s="1665" t="s">
        <v>311</v>
      </c>
      <c r="I34" s="794"/>
      <c r="J34" s="1669"/>
      <c r="K34" s="1666"/>
      <c r="L34" s="1664" t="s">
        <v>311</v>
      </c>
      <c r="M34" s="73"/>
    </row>
    <row r="35" spans="1:13" ht="12.75">
      <c r="A35" s="816"/>
      <c r="B35" s="22"/>
      <c r="C35" s="1633"/>
      <c r="D35" s="822"/>
      <c r="E35" s="794" t="s">
        <v>0</v>
      </c>
      <c r="F35" s="1739" t="s">
        <v>0</v>
      </c>
      <c r="G35" s="681"/>
      <c r="H35" s="822"/>
      <c r="I35" s="794"/>
      <c r="J35" s="1669"/>
      <c r="K35" s="1666"/>
      <c r="L35" s="822"/>
      <c r="M35" s="73"/>
    </row>
    <row r="36" spans="1:13" ht="12.75">
      <c r="A36" s="816"/>
      <c r="B36" s="22"/>
      <c r="C36" s="816"/>
      <c r="D36" s="822"/>
      <c r="E36" s="794" t="s">
        <v>0</v>
      </c>
      <c r="F36" s="1739" t="s">
        <v>0</v>
      </c>
      <c r="G36" s="681"/>
      <c r="H36" s="822"/>
      <c r="I36" s="794"/>
      <c r="J36" s="1669"/>
      <c r="K36" s="1666"/>
      <c r="L36" s="822"/>
      <c r="M36" s="73"/>
    </row>
    <row r="37" spans="1:13" ht="12.75">
      <c r="A37" s="816"/>
      <c r="B37" s="22"/>
      <c r="C37" s="816"/>
      <c r="D37" s="822"/>
      <c r="E37" s="794" t="s">
        <v>0</v>
      </c>
      <c r="F37" s="1739"/>
      <c r="G37" s="681"/>
      <c r="H37" s="822"/>
      <c r="I37" s="794"/>
      <c r="J37" s="1669"/>
      <c r="K37" s="1666"/>
      <c r="L37" s="822"/>
      <c r="M37" s="73"/>
    </row>
    <row r="38" spans="1:13" ht="12.75">
      <c r="A38" s="816"/>
      <c r="B38" s="22"/>
      <c r="C38" s="816"/>
      <c r="D38" s="822"/>
      <c r="E38" s="794" t="s">
        <v>0</v>
      </c>
      <c r="F38" s="1739"/>
      <c r="G38" s="681"/>
      <c r="H38" s="822"/>
      <c r="I38" s="794"/>
      <c r="J38" s="1669"/>
      <c r="K38" s="1666"/>
      <c r="L38" s="822"/>
      <c r="M38" s="73"/>
    </row>
    <row r="39" spans="1:13" ht="12.75">
      <c r="A39" s="816"/>
      <c r="B39" s="22"/>
      <c r="C39" s="816"/>
      <c r="D39" s="822"/>
      <c r="E39" s="794" t="s">
        <v>0</v>
      </c>
      <c r="F39" s="1739"/>
      <c r="G39" s="681"/>
      <c r="H39" s="822"/>
      <c r="I39" s="794"/>
      <c r="J39" s="1669"/>
      <c r="K39" s="1666"/>
      <c r="L39" s="822"/>
      <c r="M39" s="73"/>
    </row>
    <row r="40" spans="1:13" ht="12.75">
      <c r="A40" s="816" t="s">
        <v>0</v>
      </c>
      <c r="B40" s="22"/>
      <c r="C40" s="816"/>
      <c r="D40" s="822"/>
      <c r="E40" s="794" t="s">
        <v>0</v>
      </c>
      <c r="F40" s="1739" t="s">
        <v>0</v>
      </c>
      <c r="G40" s="681"/>
      <c r="H40" s="822"/>
      <c r="I40" s="794"/>
      <c r="J40" s="1669"/>
      <c r="K40" s="1666"/>
      <c r="L40" s="822"/>
      <c r="M40" s="73"/>
    </row>
    <row r="41" spans="1:13" ht="12.75">
      <c r="A41" s="816" t="s">
        <v>0</v>
      </c>
      <c r="B41" s="22"/>
      <c r="C41" s="816"/>
      <c r="D41" s="822"/>
      <c r="E41" s="794" t="s">
        <v>0</v>
      </c>
      <c r="F41" s="1739" t="s">
        <v>0</v>
      </c>
      <c r="G41" s="681"/>
      <c r="H41" s="822"/>
      <c r="I41" s="794"/>
      <c r="J41" s="1669"/>
      <c r="K41" s="1666"/>
      <c r="L41" s="822"/>
      <c r="M41" s="73"/>
    </row>
    <row r="42" spans="1:13" ht="12.75">
      <c r="A42" s="816" t="s">
        <v>0</v>
      </c>
      <c r="B42" s="22"/>
      <c r="C42" s="816"/>
      <c r="D42" s="822"/>
      <c r="E42" s="794" t="s">
        <v>0</v>
      </c>
      <c r="F42" s="1739"/>
      <c r="G42" s="681"/>
      <c r="H42" s="822"/>
      <c r="I42" s="794"/>
      <c r="J42" s="1669"/>
      <c r="K42" s="1666"/>
      <c r="L42" s="822"/>
      <c r="M42" s="73"/>
    </row>
    <row r="43" spans="1:13" ht="13.5" thickBot="1">
      <c r="A43" s="1751" t="s">
        <v>0</v>
      </c>
      <c r="B43" s="22"/>
      <c r="C43" s="820"/>
      <c r="D43" s="1642"/>
      <c r="E43" s="794" t="s">
        <v>0</v>
      </c>
      <c r="F43" s="1739"/>
      <c r="G43" s="681"/>
      <c r="H43" s="1642"/>
      <c r="I43" s="794"/>
      <c r="J43" s="1669"/>
      <c r="K43" s="1666"/>
      <c r="L43" s="1642"/>
      <c r="M43" s="73"/>
    </row>
    <row r="44" spans="1:13" ht="13.5" thickBot="1">
      <c r="A44" s="162" t="s">
        <v>0</v>
      </c>
      <c r="B44" s="24"/>
      <c r="C44" s="70"/>
      <c r="D44" s="1722"/>
      <c r="E44" s="794" t="s">
        <v>0</v>
      </c>
      <c r="F44" s="1727"/>
      <c r="G44" s="685"/>
      <c r="H44" s="1034"/>
      <c r="I44" s="794"/>
      <c r="J44" s="770"/>
      <c r="K44" s="1666"/>
      <c r="L44" s="790"/>
      <c r="M44" s="73"/>
    </row>
    <row r="45" spans="1:13" ht="13.5" thickBot="1">
      <c r="A45" s="79" t="s">
        <v>305</v>
      </c>
      <c r="B45" s="216"/>
      <c r="C45" s="159" t="s">
        <v>307</v>
      </c>
      <c r="D45" s="1634" t="str">
        <f>'Företagsfakta '!I3</f>
        <v>År 2011</v>
      </c>
      <c r="E45" s="1730"/>
      <c r="F45" s="1745"/>
      <c r="G45" s="1672" t="s">
        <v>307</v>
      </c>
      <c r="H45" s="1635" t="str">
        <f>'Företagsfakta '!J3</f>
        <v>År 2012</v>
      </c>
      <c r="I45" s="1730"/>
      <c r="J45" s="1743"/>
      <c r="K45" s="1676" t="s">
        <v>307</v>
      </c>
      <c r="L45" s="1636" t="str">
        <f>'Företagsfakta '!K3</f>
        <v>År 2013</v>
      </c>
      <c r="M45" s="73"/>
    </row>
    <row r="46" spans="1:13" ht="13.5" thickBot="1">
      <c r="A46" s="19" t="s">
        <v>0</v>
      </c>
      <c r="B46" s="22"/>
      <c r="C46" s="162" t="s">
        <v>308</v>
      </c>
      <c r="D46" s="1655" t="s">
        <v>227</v>
      </c>
      <c r="E46" s="1731"/>
      <c r="F46" s="1673" t="s">
        <v>0</v>
      </c>
      <c r="G46" s="1673" t="s">
        <v>308</v>
      </c>
      <c r="H46" s="1637" t="s">
        <v>227</v>
      </c>
      <c r="I46" s="1731"/>
      <c r="J46" s="1744" t="s">
        <v>0</v>
      </c>
      <c r="K46" s="1677" t="s">
        <v>308</v>
      </c>
      <c r="L46" s="1651" t="s">
        <v>227</v>
      </c>
      <c r="M46" s="73"/>
    </row>
    <row r="47" spans="1:13" ht="12.75">
      <c r="A47" s="1632">
        <f aca="true" t="shared" si="2" ref="A47:A53">A35</f>
        <v>0</v>
      </c>
      <c r="B47" s="22"/>
      <c r="C47" s="1645"/>
      <c r="D47" s="1656">
        <f aca="true" t="shared" si="3" ref="D47:D55">D35*C47</f>
        <v>0</v>
      </c>
      <c r="E47" s="1733"/>
      <c r="F47" s="1746" t="s">
        <v>0</v>
      </c>
      <c r="G47" s="1645"/>
      <c r="H47" s="1646">
        <f aca="true" t="shared" si="4" ref="H47:H55">H35*G47</f>
        <v>0</v>
      </c>
      <c r="I47" s="1716"/>
      <c r="J47" s="1669"/>
      <c r="K47" s="1645"/>
      <c r="L47" s="1652">
        <f aca="true" t="shared" si="5" ref="L47:L55">K47*L35</f>
        <v>0</v>
      </c>
      <c r="M47" s="73"/>
    </row>
    <row r="48" spans="1:13" ht="12.75">
      <c r="A48" s="1632">
        <f t="shared" si="2"/>
        <v>0</v>
      </c>
      <c r="B48" s="22"/>
      <c r="C48" s="1647"/>
      <c r="D48" s="1657">
        <f t="shared" si="3"/>
        <v>0</v>
      </c>
      <c r="E48" s="1733"/>
      <c r="F48" s="1746"/>
      <c r="G48" s="1647"/>
      <c r="H48" s="1648">
        <f t="shared" si="4"/>
        <v>0</v>
      </c>
      <c r="I48" s="1716"/>
      <c r="J48" s="1669"/>
      <c r="K48" s="1647"/>
      <c r="L48" s="1653">
        <f t="shared" si="5"/>
        <v>0</v>
      </c>
      <c r="M48" s="73"/>
    </row>
    <row r="49" spans="1:13" ht="12.75">
      <c r="A49" s="1632">
        <f t="shared" si="2"/>
        <v>0</v>
      </c>
      <c r="B49" s="22"/>
      <c r="C49" s="1647"/>
      <c r="D49" s="1657">
        <f t="shared" si="3"/>
        <v>0</v>
      </c>
      <c r="E49" s="1733"/>
      <c r="F49" s="1746"/>
      <c r="G49" s="1647"/>
      <c r="H49" s="1648">
        <f t="shared" si="4"/>
        <v>0</v>
      </c>
      <c r="I49" s="1716"/>
      <c r="J49" s="1669"/>
      <c r="K49" s="1647"/>
      <c r="L49" s="1653">
        <f t="shared" si="5"/>
        <v>0</v>
      </c>
      <c r="M49" s="73"/>
    </row>
    <row r="50" spans="1:13" ht="12.75">
      <c r="A50" s="1632">
        <f t="shared" si="2"/>
        <v>0</v>
      </c>
      <c r="B50" s="22"/>
      <c r="C50" s="1647"/>
      <c r="D50" s="1657">
        <f t="shared" si="3"/>
        <v>0</v>
      </c>
      <c r="E50" s="1733"/>
      <c r="F50" s="1746"/>
      <c r="G50" s="1647"/>
      <c r="H50" s="1648">
        <f t="shared" si="4"/>
        <v>0</v>
      </c>
      <c r="I50" s="1716"/>
      <c r="J50" s="1669"/>
      <c r="K50" s="1647"/>
      <c r="L50" s="1653">
        <f t="shared" si="5"/>
        <v>0</v>
      </c>
      <c r="M50" s="73"/>
    </row>
    <row r="51" spans="1:13" ht="12.75">
      <c r="A51" s="1632">
        <f t="shared" si="2"/>
        <v>0</v>
      </c>
      <c r="B51" s="22"/>
      <c r="C51" s="1647"/>
      <c r="D51" s="1657">
        <f t="shared" si="3"/>
        <v>0</v>
      </c>
      <c r="E51" s="1733"/>
      <c r="F51" s="1746"/>
      <c r="G51" s="1647"/>
      <c r="H51" s="1648">
        <f t="shared" si="4"/>
        <v>0</v>
      </c>
      <c r="I51" s="1716"/>
      <c r="J51" s="1669"/>
      <c r="K51" s="1647"/>
      <c r="L51" s="1653">
        <f t="shared" si="5"/>
        <v>0</v>
      </c>
      <c r="M51" s="73"/>
    </row>
    <row r="52" spans="1:13" ht="12.75">
      <c r="A52" s="1632" t="str">
        <f t="shared" si="2"/>
        <v> </v>
      </c>
      <c r="B52" s="22"/>
      <c r="C52" s="1647"/>
      <c r="D52" s="1657">
        <f t="shared" si="3"/>
        <v>0</v>
      </c>
      <c r="E52" s="1733"/>
      <c r="F52" s="1746"/>
      <c r="G52" s="1647"/>
      <c r="H52" s="1648">
        <f t="shared" si="4"/>
        <v>0</v>
      </c>
      <c r="I52" s="1716"/>
      <c r="J52" s="1669"/>
      <c r="K52" s="1647"/>
      <c r="L52" s="1653">
        <f t="shared" si="5"/>
        <v>0</v>
      </c>
      <c r="M52" s="73"/>
    </row>
    <row r="53" spans="1:13" ht="12.75">
      <c r="A53" s="1632" t="str">
        <f t="shared" si="2"/>
        <v> </v>
      </c>
      <c r="B53" s="22"/>
      <c r="C53" s="1647"/>
      <c r="D53" s="1657">
        <f t="shared" si="3"/>
        <v>0</v>
      </c>
      <c r="E53" s="1733"/>
      <c r="F53" s="1746"/>
      <c r="G53" s="1647"/>
      <c r="H53" s="1648">
        <f t="shared" si="4"/>
        <v>0</v>
      </c>
      <c r="I53" s="1716"/>
      <c r="J53" s="1669"/>
      <c r="K53" s="1647"/>
      <c r="L53" s="1653">
        <f t="shared" si="5"/>
        <v>0</v>
      </c>
      <c r="M53" s="73"/>
    </row>
    <row r="54" spans="1:13" ht="12.75">
      <c r="A54" s="1632" t="str">
        <f>A42</f>
        <v> </v>
      </c>
      <c r="B54" s="22"/>
      <c r="C54" s="1647"/>
      <c r="D54" s="1657">
        <f t="shared" si="3"/>
        <v>0</v>
      </c>
      <c r="E54" s="1733"/>
      <c r="F54" s="1746"/>
      <c r="G54" s="1647"/>
      <c r="H54" s="1648">
        <f t="shared" si="4"/>
        <v>0</v>
      </c>
      <c r="I54" s="1716"/>
      <c r="J54" s="1669"/>
      <c r="K54" s="1647"/>
      <c r="L54" s="1653">
        <f t="shared" si="5"/>
        <v>0</v>
      </c>
      <c r="M54" s="73"/>
    </row>
    <row r="55" spans="1:13" ht="13.5" thickBot="1">
      <c r="A55" s="19" t="str">
        <f>A43</f>
        <v> </v>
      </c>
      <c r="B55" s="22"/>
      <c r="C55" s="1649"/>
      <c r="D55" s="1658">
        <f t="shared" si="3"/>
        <v>0</v>
      </c>
      <c r="E55" s="1733"/>
      <c r="F55" s="192"/>
      <c r="G55" s="1649"/>
      <c r="H55" s="1650">
        <f t="shared" si="4"/>
        <v>0</v>
      </c>
      <c r="I55" s="1716"/>
      <c r="J55" s="194"/>
      <c r="K55" s="1649"/>
      <c r="L55" s="1654">
        <f t="shared" si="5"/>
        <v>0</v>
      </c>
      <c r="M55" s="73"/>
    </row>
    <row r="56" spans="1:13" ht="13.5" thickBot="1">
      <c r="A56" s="1671" t="s">
        <v>306</v>
      </c>
      <c r="B56" s="24"/>
      <c r="C56" s="1740"/>
      <c r="D56" s="1678">
        <f>SUM(D47:D55)</f>
        <v>0</v>
      </c>
      <c r="E56" s="1716"/>
      <c r="F56" s="193"/>
      <c r="G56" s="398"/>
      <c r="H56" s="1679">
        <f>SUM(H47:H55)</f>
        <v>0</v>
      </c>
      <c r="I56" s="1716"/>
      <c r="J56" s="195"/>
      <c r="K56" s="1128"/>
      <c r="L56" s="1680">
        <f>SUM(L47:L55)</f>
        <v>0</v>
      </c>
      <c r="M56" s="73"/>
    </row>
    <row r="57" spans="1:13" ht="13.5" thickBot="1">
      <c r="A57" s="1682"/>
      <c r="B57" s="11"/>
      <c r="C57" s="11"/>
      <c r="D57" s="1715"/>
      <c r="E57" s="1716"/>
      <c r="F57" s="11"/>
      <c r="G57" s="11"/>
      <c r="H57" s="1715"/>
      <c r="I57" s="1716"/>
      <c r="J57" s="11"/>
      <c r="K57" s="11"/>
      <c r="L57" s="1717"/>
      <c r="M57" s="73"/>
    </row>
    <row r="58" spans="1:13" ht="13.5" thickBot="1">
      <c r="A58" s="77" t="s">
        <v>318</v>
      </c>
      <c r="B58" s="112"/>
      <c r="C58" s="175"/>
      <c r="D58" s="1736"/>
      <c r="E58" s="1716"/>
      <c r="F58" s="222"/>
      <c r="G58" s="213"/>
      <c r="H58" s="1660"/>
      <c r="I58" s="1716"/>
      <c r="J58" s="237"/>
      <c r="K58" s="1696"/>
      <c r="L58" s="1031"/>
      <c r="M58" s="23"/>
    </row>
    <row r="59" spans="1:13" ht="13.5" thickBot="1">
      <c r="A59" s="1700" t="s">
        <v>319</v>
      </c>
      <c r="B59" s="114"/>
      <c r="C59" s="295"/>
      <c r="D59" s="1641" t="str">
        <f>'Företagsfakta '!I3</f>
        <v>År 2011</v>
      </c>
      <c r="E59" s="1721"/>
      <c r="F59" s="1723"/>
      <c r="G59" s="1694"/>
      <c r="H59" s="1692" t="str">
        <f>'Företagsfakta '!J3</f>
        <v>År 2012</v>
      </c>
      <c r="I59" s="1721"/>
      <c r="J59" s="1718"/>
      <c r="K59" s="1697"/>
      <c r="L59" s="1693" t="str">
        <f>'Företagsfakta '!K3</f>
        <v>År 2013</v>
      </c>
      <c r="M59" s="23"/>
    </row>
    <row r="60" spans="1:13" ht="15.75" customHeight="1" thickBot="1">
      <c r="A60" s="1735" t="s">
        <v>316</v>
      </c>
      <c r="B60" s="6"/>
      <c r="C60" s="793"/>
      <c r="D60" s="1678">
        <f>D27</f>
        <v>0</v>
      </c>
      <c r="E60" s="1715"/>
      <c r="F60" s="1724"/>
      <c r="G60" s="668"/>
      <c r="H60" s="1681">
        <f>H27</f>
        <v>0</v>
      </c>
      <c r="I60" s="1717"/>
      <c r="J60" s="1719"/>
      <c r="K60" s="1210"/>
      <c r="L60" s="1680">
        <f>L27</f>
        <v>0</v>
      </c>
      <c r="M60" s="73"/>
    </row>
    <row r="61" spans="1:14" ht="15.75" customHeight="1" thickBot="1">
      <c r="A61" s="1700" t="s">
        <v>285</v>
      </c>
      <c r="B61" s="1737"/>
      <c r="C61" s="793"/>
      <c r="D61" s="1678">
        <f>D29</f>
        <v>0</v>
      </c>
      <c r="E61" s="1715"/>
      <c r="F61" s="1724"/>
      <c r="G61" s="668"/>
      <c r="H61" s="1679">
        <f>H29</f>
        <v>0</v>
      </c>
      <c r="I61" s="1717"/>
      <c r="J61" s="1719"/>
      <c r="K61" s="1210"/>
      <c r="L61" s="1691">
        <f>L29</f>
        <v>0</v>
      </c>
      <c r="M61" s="73"/>
      <c r="N61" s="1687"/>
    </row>
    <row r="62" spans="1:13" ht="13.5" thickBot="1">
      <c r="A62" s="1735" t="s">
        <v>306</v>
      </c>
      <c r="B62" s="114"/>
      <c r="C62" s="295"/>
      <c r="D62" s="1678">
        <f>D56</f>
        <v>0</v>
      </c>
      <c r="E62" s="1715"/>
      <c r="F62" s="1725"/>
      <c r="G62" s="1695"/>
      <c r="H62" s="1679">
        <f>H56</f>
        <v>0</v>
      </c>
      <c r="I62" s="1715"/>
      <c r="J62" s="1720"/>
      <c r="K62" s="1698"/>
      <c r="L62" s="1680">
        <f>L56</f>
        <v>0</v>
      </c>
      <c r="M62" s="73"/>
    </row>
    <row r="63" spans="1:13" ht="15.75" customHeight="1" thickBot="1">
      <c r="A63" s="1700" t="s">
        <v>31</v>
      </c>
      <c r="B63" s="6"/>
      <c r="C63" s="793"/>
      <c r="D63" s="1688">
        <f>SUM(D60:D62)</f>
        <v>0</v>
      </c>
      <c r="E63" s="1717"/>
      <c r="F63" s="1726"/>
      <c r="G63" s="668" t="s">
        <v>0</v>
      </c>
      <c r="H63" s="1689">
        <f>SUM(H60:H62)</f>
        <v>0</v>
      </c>
      <c r="I63" s="1717"/>
      <c r="J63" s="1719"/>
      <c r="K63" s="1210"/>
      <c r="L63" s="1690">
        <f>L27+L29</f>
        <v>0</v>
      </c>
      <c r="M63" s="73"/>
    </row>
    <row r="64" spans="1:13" ht="15.75" customHeight="1" thickBot="1">
      <c r="A64" s="245"/>
      <c r="B64" s="9"/>
      <c r="C64" s="1670" t="s">
        <v>406</v>
      </c>
      <c r="D64" s="1738"/>
      <c r="E64" s="794"/>
      <c r="F64" s="1727"/>
      <c r="G64" s="685"/>
      <c r="H64" s="1034"/>
      <c r="I64" s="794"/>
      <c r="J64" s="770"/>
      <c r="K64" s="788"/>
      <c r="L64" s="1032"/>
      <c r="M64" s="73"/>
    </row>
    <row r="65" spans="1:13" ht="12.75">
      <c r="A65" s="1682"/>
      <c r="B65" s="11"/>
      <c r="C65" s="11"/>
      <c r="D65" s="1715"/>
      <c r="E65" s="1716"/>
      <c r="F65" s="11"/>
      <c r="G65" s="11"/>
      <c r="H65" s="1715"/>
      <c r="I65" s="1716"/>
      <c r="J65" s="11"/>
      <c r="K65" s="11"/>
      <c r="L65" s="1717"/>
      <c r="M65" s="73"/>
    </row>
    <row r="66" spans="1:13" ht="12.75">
      <c r="A66" s="1682" t="s">
        <v>323</v>
      </c>
      <c r="B66" s="11"/>
      <c r="C66" s="11"/>
      <c r="D66" s="1715"/>
      <c r="E66" s="1716"/>
      <c r="F66" s="11"/>
      <c r="G66" s="11"/>
      <c r="H66" s="1715"/>
      <c r="I66" s="1716"/>
      <c r="J66" s="11"/>
      <c r="K66" s="11"/>
      <c r="L66" s="1717"/>
      <c r="M66" s="73"/>
    </row>
    <row r="67" spans="1:13" ht="13.5" thickBot="1">
      <c r="A67" s="1682" t="s">
        <v>324</v>
      </c>
      <c r="B67" s="11"/>
      <c r="C67" s="11"/>
      <c r="D67" s="1715"/>
      <c r="E67" s="1716"/>
      <c r="F67" s="11"/>
      <c r="G67" s="11"/>
      <c r="H67" s="1715"/>
      <c r="I67" s="1716"/>
      <c r="J67" s="11"/>
      <c r="K67" s="11"/>
      <c r="L67" s="1717"/>
      <c r="M67" s="73"/>
    </row>
    <row r="68" spans="1:13" ht="13.5" thickBot="1">
      <c r="A68" s="17" t="s">
        <v>305</v>
      </c>
      <c r="B68" s="1930" t="s">
        <v>104</v>
      </c>
      <c r="C68" s="159" t="s">
        <v>307</v>
      </c>
      <c r="D68" s="1634" t="str">
        <f>'Företagsfakta '!I3</f>
        <v>År 2011</v>
      </c>
      <c r="E68" s="1730"/>
      <c r="F68" s="1639" t="s">
        <v>104</v>
      </c>
      <c r="G68" s="1958" t="s">
        <v>307</v>
      </c>
      <c r="H68" s="1635" t="str">
        <f>'Företagsfakta '!J3</f>
        <v>År 2012</v>
      </c>
      <c r="I68" s="1730"/>
      <c r="J68" s="1639" t="s">
        <v>104</v>
      </c>
      <c r="K68" s="1640" t="s">
        <v>307</v>
      </c>
      <c r="L68" s="1636" t="str">
        <f>'Företagsfakta '!K3</f>
        <v>År 2013</v>
      </c>
      <c r="M68" s="23"/>
    </row>
    <row r="69" spans="1:13" ht="13.5" thickBot="1">
      <c r="A69" s="19" t="s">
        <v>309</v>
      </c>
      <c r="B69" s="1931" t="s">
        <v>310</v>
      </c>
      <c r="C69" s="162" t="s">
        <v>308</v>
      </c>
      <c r="D69" s="1655" t="s">
        <v>227</v>
      </c>
      <c r="E69" s="1731"/>
      <c r="F69" s="1625" t="s">
        <v>310</v>
      </c>
      <c r="G69" s="1959" t="s">
        <v>308</v>
      </c>
      <c r="H69" s="1637" t="s">
        <v>227</v>
      </c>
      <c r="I69" s="1731"/>
      <c r="J69" s="1625" t="s">
        <v>310</v>
      </c>
      <c r="K69" s="1644" t="s">
        <v>308</v>
      </c>
      <c r="L69" s="1651" t="s">
        <v>227</v>
      </c>
      <c r="M69" s="23"/>
    </row>
    <row r="70" spans="1:13" ht="13.5" thickBot="1">
      <c r="A70" s="1633"/>
      <c r="B70" s="1986"/>
      <c r="C70" s="1643"/>
      <c r="D70" s="780">
        <f aca="true" t="shared" si="6" ref="D70:D78">B70*C70</f>
        <v>0</v>
      </c>
      <c r="E70" s="1733"/>
      <c r="F70" s="1956"/>
      <c r="G70" s="799"/>
      <c r="H70" s="1638">
        <f>F70*G70</f>
        <v>0</v>
      </c>
      <c r="I70" s="1716"/>
      <c r="J70" s="1956"/>
      <c r="K70" s="799"/>
      <c r="L70" s="777">
        <f>J70*K70</f>
        <v>0</v>
      </c>
      <c r="M70" s="23"/>
    </row>
    <row r="71" spans="1:13" ht="13.5" thickBot="1">
      <c r="A71" s="1633"/>
      <c r="B71" s="1659"/>
      <c r="C71" s="1964"/>
      <c r="D71" s="782">
        <f t="shared" si="6"/>
        <v>0</v>
      </c>
      <c r="E71" s="1733"/>
      <c r="F71" s="1957"/>
      <c r="G71" s="800"/>
      <c r="H71" s="1638">
        <f aca="true" t="shared" si="7" ref="H71:H78">F71*G71</f>
        <v>0</v>
      </c>
      <c r="I71" s="1716"/>
      <c r="J71" s="1957"/>
      <c r="K71" s="800"/>
      <c r="L71" s="783">
        <f aca="true" t="shared" si="8" ref="L71:L78">J71*K71</f>
        <v>0</v>
      </c>
      <c r="M71" s="23"/>
    </row>
    <row r="72" spans="1:13" ht="13.5" thickBot="1">
      <c r="A72" s="1633"/>
      <c r="B72" s="1659"/>
      <c r="C72" s="1964"/>
      <c r="D72" s="782">
        <f t="shared" si="6"/>
        <v>0</v>
      </c>
      <c r="E72" s="1733"/>
      <c r="F72" s="1957"/>
      <c r="G72" s="800"/>
      <c r="H72" s="1638">
        <f t="shared" si="7"/>
        <v>0</v>
      </c>
      <c r="I72" s="1716"/>
      <c r="J72" s="1957"/>
      <c r="K72" s="800"/>
      <c r="L72" s="783">
        <f t="shared" si="8"/>
        <v>0</v>
      </c>
      <c r="M72" s="23"/>
    </row>
    <row r="73" spans="1:13" ht="13.5" thickBot="1">
      <c r="A73" s="1633"/>
      <c r="B73" s="1659"/>
      <c r="C73" s="1964"/>
      <c r="D73" s="782">
        <f t="shared" si="6"/>
        <v>0</v>
      </c>
      <c r="E73" s="1733"/>
      <c r="F73" s="1957"/>
      <c r="G73" s="800"/>
      <c r="H73" s="1638">
        <f t="shared" si="7"/>
        <v>0</v>
      </c>
      <c r="I73" s="1716"/>
      <c r="J73" s="1957"/>
      <c r="K73" s="800"/>
      <c r="L73" s="783">
        <f t="shared" si="8"/>
        <v>0</v>
      </c>
      <c r="M73" s="23"/>
    </row>
    <row r="74" spans="1:13" ht="13.5" thickBot="1">
      <c r="A74" s="1633"/>
      <c r="B74" s="1659"/>
      <c r="C74" s="1964"/>
      <c r="D74" s="782">
        <f t="shared" si="6"/>
        <v>0</v>
      </c>
      <c r="E74" s="1733"/>
      <c r="F74" s="1957"/>
      <c r="G74" s="800"/>
      <c r="H74" s="1638">
        <f t="shared" si="7"/>
        <v>0</v>
      </c>
      <c r="I74" s="1716"/>
      <c r="J74" s="1957"/>
      <c r="K74" s="800"/>
      <c r="L74" s="783">
        <f t="shared" si="8"/>
        <v>0</v>
      </c>
      <c r="M74" s="23"/>
    </row>
    <row r="75" spans="1:13" ht="13.5" thickBot="1">
      <c r="A75" s="1633"/>
      <c r="B75" s="1659"/>
      <c r="C75" s="1964"/>
      <c r="D75" s="782">
        <f t="shared" si="6"/>
        <v>0</v>
      </c>
      <c r="E75" s="1733"/>
      <c r="F75" s="1957"/>
      <c r="G75" s="800"/>
      <c r="H75" s="1638">
        <f t="shared" si="7"/>
        <v>0</v>
      </c>
      <c r="I75" s="1716"/>
      <c r="J75" s="1957"/>
      <c r="K75" s="800"/>
      <c r="L75" s="783">
        <f t="shared" si="8"/>
        <v>0</v>
      </c>
      <c r="M75" s="23"/>
    </row>
    <row r="76" spans="1:13" ht="13.5" thickBot="1">
      <c r="A76" s="1633"/>
      <c r="B76" s="1659"/>
      <c r="C76" s="1964"/>
      <c r="D76" s="782">
        <f t="shared" si="6"/>
        <v>0</v>
      </c>
      <c r="E76" s="1733"/>
      <c r="F76" s="1957"/>
      <c r="G76" s="800"/>
      <c r="H76" s="1638">
        <f t="shared" si="7"/>
        <v>0</v>
      </c>
      <c r="I76" s="1716"/>
      <c r="J76" s="1957"/>
      <c r="K76" s="800"/>
      <c r="L76" s="783">
        <f t="shared" si="8"/>
        <v>0</v>
      </c>
      <c r="M76" s="23"/>
    </row>
    <row r="77" spans="1:13" ht="13.5" thickBot="1">
      <c r="A77" s="1633"/>
      <c r="B77" s="1659"/>
      <c r="C77" s="1964"/>
      <c r="D77" s="782">
        <f t="shared" si="6"/>
        <v>0</v>
      </c>
      <c r="E77" s="1733"/>
      <c r="F77" s="1957"/>
      <c r="G77" s="800"/>
      <c r="H77" s="1638">
        <f t="shared" si="7"/>
        <v>0</v>
      </c>
      <c r="I77" s="1716"/>
      <c r="J77" s="1957"/>
      <c r="K77" s="800"/>
      <c r="L77" s="783">
        <f t="shared" si="8"/>
        <v>0</v>
      </c>
      <c r="M77" s="23"/>
    </row>
    <row r="78" spans="1:13" ht="13.5" thickBot="1">
      <c r="A78" s="1633"/>
      <c r="B78" s="1966"/>
      <c r="C78" s="1965"/>
      <c r="D78" s="1963">
        <f t="shared" si="6"/>
        <v>0</v>
      </c>
      <c r="E78" s="1733"/>
      <c r="F78" s="1960"/>
      <c r="G78" s="801"/>
      <c r="H78" s="1660">
        <f t="shared" si="7"/>
        <v>0</v>
      </c>
      <c r="I78" s="1716"/>
      <c r="J78" s="1960"/>
      <c r="K78" s="800"/>
      <c r="L78" s="1961">
        <f t="shared" si="8"/>
        <v>0</v>
      </c>
      <c r="M78" s="23"/>
    </row>
    <row r="79" spans="1:13" ht="13.5" thickBot="1">
      <c r="A79" s="1626" t="s">
        <v>320</v>
      </c>
      <c r="B79" s="114"/>
      <c r="C79" s="295"/>
      <c r="D79" s="1678">
        <f>SUM(D70:D78)</f>
        <v>0</v>
      </c>
      <c r="E79" s="1716"/>
      <c r="F79" s="222"/>
      <c r="G79" s="213"/>
      <c r="H79" s="1679">
        <f>SUM(H70:H78)</f>
        <v>0</v>
      </c>
      <c r="I79" s="1716"/>
      <c r="J79" s="237"/>
      <c r="K79" s="1701"/>
      <c r="L79" s="1680">
        <f>SUM(L70:L78)</f>
        <v>0</v>
      </c>
      <c r="M79" s="23"/>
    </row>
    <row r="80" spans="1:13" ht="13.5" thickBot="1">
      <c r="A80" s="1699" t="s">
        <v>321</v>
      </c>
      <c r="B80" s="115"/>
      <c r="C80" s="117"/>
      <c r="D80" s="1734"/>
      <c r="E80" s="1716"/>
      <c r="F80" s="193"/>
      <c r="G80" s="398"/>
      <c r="H80" s="1732"/>
      <c r="I80" s="1716"/>
      <c r="J80" s="195"/>
      <c r="K80" s="1702"/>
      <c r="L80" s="1032"/>
      <c r="M80" s="23"/>
    </row>
    <row r="81" spans="1:13" ht="12.75">
      <c r="A81" s="2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23"/>
    </row>
    <row r="82" spans="1:13" ht="12.75">
      <c r="A82" s="2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23"/>
    </row>
    <row r="83" spans="1:13" ht="15.75" customHeight="1">
      <c r="A83" s="162"/>
      <c r="B83" s="13"/>
      <c r="C83" s="794"/>
      <c r="D83" s="794"/>
      <c r="E83" s="794"/>
      <c r="F83" s="794"/>
      <c r="G83" s="794"/>
      <c r="H83" s="794"/>
      <c r="I83" s="794"/>
      <c r="J83" s="794"/>
      <c r="K83" s="794"/>
      <c r="L83" s="794"/>
      <c r="M83" s="73"/>
    </row>
    <row r="84" spans="1:13" ht="15.75" customHeight="1" thickBot="1">
      <c r="A84" s="24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73"/>
    </row>
    <row r="85" spans="1:13" ht="15.75" thickBot="1">
      <c r="A85" s="611" t="s">
        <v>322</v>
      </c>
      <c r="B85" s="808" t="s">
        <v>0</v>
      </c>
      <c r="C85" s="99"/>
      <c r="D85" s="100"/>
      <c r="E85" s="11"/>
      <c r="F85" s="1711"/>
      <c r="G85" s="809"/>
      <c r="H85" s="1712"/>
      <c r="I85" s="13"/>
      <c r="J85" s="1372"/>
      <c r="K85" s="812"/>
      <c r="L85" s="813"/>
      <c r="M85" s="23"/>
    </row>
    <row r="86" spans="1:13" ht="13.5" thickBot="1">
      <c r="A86" s="1700" t="s">
        <v>325</v>
      </c>
      <c r="B86" s="1709" t="s">
        <v>0</v>
      </c>
      <c r="C86" s="99"/>
      <c r="D86" s="1710" t="str">
        <f>D68</f>
        <v>År 2011</v>
      </c>
      <c r="E86" s="11"/>
      <c r="F86" s="1713" t="s">
        <v>0</v>
      </c>
      <c r="G86" s="419"/>
      <c r="H86" s="1714" t="str">
        <f>H68</f>
        <v>År 2012</v>
      </c>
      <c r="I86" s="13"/>
      <c r="J86" s="814" t="s">
        <v>0</v>
      </c>
      <c r="K86" s="812"/>
      <c r="L86" s="1703" t="str">
        <f>L68</f>
        <v>År 2013</v>
      </c>
      <c r="M86" s="23"/>
    </row>
    <row r="87" spans="1:13" ht="12.75">
      <c r="A87" s="162" t="s">
        <v>41</v>
      </c>
      <c r="B87" s="1633"/>
      <c r="C87" s="1091"/>
      <c r="D87" s="1974">
        <f>B87*C87</f>
        <v>0</v>
      </c>
      <c r="E87" s="11"/>
      <c r="F87" s="1633"/>
      <c r="G87" s="1091"/>
      <c r="H87" s="1970">
        <f>F87*G87</f>
        <v>0</v>
      </c>
      <c r="I87" s="11"/>
      <c r="J87" s="1633"/>
      <c r="K87" s="1091"/>
      <c r="L87" s="1978">
        <f>J87*K87</f>
        <v>0</v>
      </c>
      <c r="M87" s="23"/>
    </row>
    <row r="88" spans="1:13" ht="15.75" customHeight="1">
      <c r="A88" s="162" t="s">
        <v>42</v>
      </c>
      <c r="B88" s="816"/>
      <c r="C88" s="25"/>
      <c r="D88" s="1975">
        <f>B88*C88</f>
        <v>0</v>
      </c>
      <c r="E88" s="11"/>
      <c r="F88" s="816"/>
      <c r="G88" s="25"/>
      <c r="H88" s="1971">
        <f>F88*G88</f>
        <v>0</v>
      </c>
      <c r="I88" s="11"/>
      <c r="J88" s="816"/>
      <c r="K88" s="25"/>
      <c r="L88" s="1979"/>
      <c r="M88" s="23"/>
    </row>
    <row r="89" spans="1:13" ht="15.75" customHeight="1">
      <c r="A89" s="816" t="s">
        <v>409</v>
      </c>
      <c r="B89" s="816"/>
      <c r="C89" s="25"/>
      <c r="D89" s="1975">
        <f>B89*C89</f>
        <v>0</v>
      </c>
      <c r="E89" s="11"/>
      <c r="F89" s="816"/>
      <c r="G89" s="25"/>
      <c r="H89" s="1971">
        <f>F89*G89</f>
        <v>0</v>
      </c>
      <c r="I89" s="11"/>
      <c r="J89" s="1968"/>
      <c r="K89" s="25"/>
      <c r="L89" s="1979"/>
      <c r="M89" s="23"/>
    </row>
    <row r="90" spans="1:13" ht="15.75" customHeight="1">
      <c r="A90" s="816" t="s">
        <v>135</v>
      </c>
      <c r="B90" s="816"/>
      <c r="C90" s="25"/>
      <c r="D90" s="1975">
        <f>B90*C90</f>
        <v>0</v>
      </c>
      <c r="E90" s="11"/>
      <c r="F90" s="1968"/>
      <c r="G90" s="1973"/>
      <c r="H90" s="1971">
        <f>F90*G90</f>
        <v>0</v>
      </c>
      <c r="I90" s="11"/>
      <c r="J90" s="1968"/>
      <c r="K90" s="1973"/>
      <c r="L90" s="1979"/>
      <c r="M90" s="23"/>
    </row>
    <row r="91" spans="1:13" ht="15.75" customHeight="1" thickBot="1">
      <c r="A91" s="816" t="s">
        <v>135</v>
      </c>
      <c r="B91" s="2019"/>
      <c r="C91" s="26"/>
      <c r="D91" s="1976">
        <f>B91*C91</f>
        <v>0</v>
      </c>
      <c r="E91" s="11"/>
      <c r="F91" s="1969"/>
      <c r="G91" s="26"/>
      <c r="H91" s="1972">
        <f>F91*G91</f>
        <v>0</v>
      </c>
      <c r="I91" s="11"/>
      <c r="J91" s="1977"/>
      <c r="K91" s="26"/>
      <c r="L91" s="1980"/>
      <c r="M91" s="23"/>
    </row>
    <row r="92" spans="1:13" ht="15.75" customHeight="1" thickBot="1">
      <c r="A92" s="611" t="s">
        <v>327</v>
      </c>
      <c r="B92" s="186"/>
      <c r="C92" s="185" t="s">
        <v>0</v>
      </c>
      <c r="D92" s="1025">
        <f>SUM(D87:D91)</f>
        <v>0</v>
      </c>
      <c r="E92" s="11"/>
      <c r="F92" s="212"/>
      <c r="G92" s="214"/>
      <c r="H92" s="1023">
        <f>SUM(H87:H91)</f>
        <v>0</v>
      </c>
      <c r="I92" s="11"/>
      <c r="J92" s="1061"/>
      <c r="K92" s="2"/>
      <c r="L92" s="1708">
        <f>SUM(L87:L91)</f>
        <v>0</v>
      </c>
      <c r="M92" s="23"/>
    </row>
    <row r="93" spans="1:13" ht="15.75" customHeight="1" thickBot="1">
      <c r="A93" s="1728" t="s">
        <v>328</v>
      </c>
      <c r="B93" s="6"/>
      <c r="C93" s="7"/>
      <c r="D93" s="1025">
        <f>D79</f>
        <v>0</v>
      </c>
      <c r="E93" s="11"/>
      <c r="F93" s="1062"/>
      <c r="G93" s="223"/>
      <c r="H93" s="1023">
        <f>H79</f>
        <v>0</v>
      </c>
      <c r="I93" s="11"/>
      <c r="J93" s="1061"/>
      <c r="K93" s="2"/>
      <c r="L93" s="1024">
        <f>L79</f>
        <v>0</v>
      </c>
      <c r="M93" s="23"/>
    </row>
    <row r="94" spans="1:13" ht="15.75" customHeight="1" thickBot="1">
      <c r="A94" s="1729" t="s">
        <v>326</v>
      </c>
      <c r="B94" s="6"/>
      <c r="C94" s="7"/>
      <c r="D94" s="1025">
        <f>SUM(D92:D93)</f>
        <v>0</v>
      </c>
      <c r="E94" s="11"/>
      <c r="F94" s="1062"/>
      <c r="G94" s="223"/>
      <c r="H94" s="1023">
        <f>SUM(H92:H93)</f>
        <v>0</v>
      </c>
      <c r="I94" s="11"/>
      <c r="J94" s="1061"/>
      <c r="K94" s="2"/>
      <c r="L94" s="1024">
        <f>SUM(L92:L93)</f>
        <v>0</v>
      </c>
      <c r="M94" s="23"/>
    </row>
    <row r="95" spans="1:13" ht="15.75" customHeight="1" thickBot="1">
      <c r="A95" s="1962"/>
      <c r="B95" s="6"/>
      <c r="C95" s="318"/>
      <c r="D95" s="1710"/>
      <c r="E95" s="11"/>
      <c r="F95" s="1062"/>
      <c r="G95" s="393"/>
      <c r="H95" s="809"/>
      <c r="I95" s="11"/>
      <c r="J95" s="1061"/>
      <c r="K95" s="1223"/>
      <c r="L95" s="1125"/>
      <c r="M95" s="23"/>
    </row>
    <row r="96" spans="1:13" ht="15.75" customHeight="1" thickBot="1">
      <c r="A96" s="1700" t="s">
        <v>312</v>
      </c>
      <c r="B96" s="9"/>
      <c r="C96" s="116"/>
      <c r="D96" s="1704">
        <f>D63+D94</f>
        <v>0</v>
      </c>
      <c r="E96" s="16"/>
      <c r="F96" s="1063"/>
      <c r="G96" s="5" t="s">
        <v>0</v>
      </c>
      <c r="H96" s="1707">
        <f>H63+H94</f>
        <v>0</v>
      </c>
      <c r="I96" s="16"/>
      <c r="J96" s="798"/>
      <c r="K96" s="29" t="s">
        <v>0</v>
      </c>
      <c r="L96" s="1708">
        <f>L63+L94</f>
        <v>0</v>
      </c>
      <c r="M96" s="183"/>
    </row>
    <row r="98" spans="9:11" ht="12">
      <c r="I98" s="52"/>
      <c r="J98" s="52"/>
      <c r="K98" s="52"/>
    </row>
  </sheetData>
  <sheetProtection/>
  <printOptions/>
  <pageMargins left="0.75" right="0.75" top="0.87" bottom="0.71" header="0.5" footer="0.5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M54"/>
  <sheetViews>
    <sheetView zoomScalePageLayoutView="0" workbookViewId="0" topLeftCell="A25">
      <selection activeCell="C38" sqref="C38:C39"/>
    </sheetView>
  </sheetViews>
  <sheetFormatPr defaultColWidth="9.00390625" defaultRowHeight="12.75"/>
  <cols>
    <col min="1" max="1" width="12.125" style="0" customWidth="1"/>
    <col min="2" max="2" width="11.00390625" style="0" customWidth="1"/>
    <col min="3" max="3" width="8.00390625" style="0" customWidth="1"/>
    <col min="4" max="4" width="3.75390625" style="0" customWidth="1"/>
    <col min="5" max="5" width="12.125" style="0" customWidth="1"/>
    <col min="6" max="6" width="10.50390625" style="0" customWidth="1"/>
    <col min="7" max="7" width="8.375" style="0" customWidth="1"/>
    <col min="8" max="8" width="3.625" style="0" customWidth="1"/>
    <col min="9" max="9" width="12.125" style="0" customWidth="1"/>
    <col min="10" max="10" width="9.875" style="0" customWidth="1"/>
    <col min="11" max="11" width="8.00390625" style="0" customWidth="1"/>
    <col min="14" max="14" width="8.875" style="0" customWidth="1"/>
  </cols>
  <sheetData>
    <row r="1" ht="12" hidden="1"/>
    <row r="2" spans="1:13" ht="19.5">
      <c r="A2" s="628" t="s">
        <v>102</v>
      </c>
      <c r="B2" s="206"/>
      <c r="C2" s="206"/>
      <c r="D2" s="206"/>
      <c r="E2" s="11"/>
      <c r="F2" s="11"/>
      <c r="G2" s="11"/>
      <c r="H2" s="11"/>
      <c r="I2" s="11"/>
      <c r="J2" s="11"/>
      <c r="K2" s="11"/>
      <c r="L2" s="11"/>
      <c r="M2" s="23"/>
    </row>
    <row r="3" spans="1:13" ht="15" customHeight="1">
      <c r="A3" s="210" t="str">
        <f>'Företagsfakta '!D3</f>
        <v>Bihuset</v>
      </c>
      <c r="B3" s="1040"/>
      <c r="C3" s="11"/>
      <c r="D3" s="11"/>
      <c r="E3" s="158" t="str">
        <f>'Företagsfakta '!D9</f>
        <v> </v>
      </c>
      <c r="F3" s="11"/>
      <c r="G3" s="11"/>
      <c r="H3" s="11"/>
      <c r="I3" s="11" t="s">
        <v>0</v>
      </c>
      <c r="J3" s="11"/>
      <c r="K3" s="11"/>
      <c r="L3" s="11"/>
      <c r="M3" s="23"/>
    </row>
    <row r="4" spans="1:13" ht="15" customHeight="1" thickBot="1">
      <c r="A4" s="2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3"/>
    </row>
    <row r="5" spans="1:13" ht="15" customHeight="1" thickBot="1">
      <c r="A5" s="1758" t="s">
        <v>44</v>
      </c>
      <c r="B5" s="1710"/>
      <c r="C5" s="1025" t="str">
        <f>'Företagsfakta '!I3</f>
        <v>År 2011</v>
      </c>
      <c r="D5" s="15"/>
      <c r="E5" s="1757" t="s">
        <v>44</v>
      </c>
      <c r="F5" s="1714"/>
      <c r="G5" s="1023" t="str">
        <f>'Företagsfakta '!J3</f>
        <v>År 2012</v>
      </c>
      <c r="H5" s="15"/>
      <c r="I5" s="205" t="s">
        <v>44</v>
      </c>
      <c r="J5" s="200"/>
      <c r="K5" s="603" t="str">
        <f>'Företagsfakta '!K3</f>
        <v>År 2013</v>
      </c>
      <c r="L5" s="11"/>
      <c r="M5" s="23"/>
    </row>
    <row r="6" spans="1:13" ht="15" customHeight="1">
      <c r="A6" s="1064" t="s">
        <v>331</v>
      </c>
      <c r="B6" s="1759"/>
      <c r="C6" s="1761">
        <f>'Försäljnings-skördeprognos'!D27+'Försäljnings-skördeprognos'!D62</f>
        <v>0</v>
      </c>
      <c r="D6" s="13"/>
      <c r="E6" s="204" t="s">
        <v>331</v>
      </c>
      <c r="F6" s="1760"/>
      <c r="G6" s="230">
        <f>'Försäljnings-skördeprognos'!H27+'Försäljnings-skördeprognos'!H62</f>
        <v>0</v>
      </c>
      <c r="H6" s="13"/>
      <c r="I6" s="205" t="s">
        <v>331</v>
      </c>
      <c r="J6" s="1769"/>
      <c r="K6" s="234">
        <f>'Försäljnings-skördeprognos'!L27+'Försäljnings-skördeprognos'!L62</f>
        <v>0</v>
      </c>
      <c r="L6" s="11"/>
      <c r="M6" s="23"/>
    </row>
    <row r="7" spans="1:13" ht="15" customHeight="1">
      <c r="A7" s="203" t="s">
        <v>16</v>
      </c>
      <c r="B7" s="196" t="s">
        <v>0</v>
      </c>
      <c r="C7" s="604">
        <f>'Försäljnings-skördeprognos'!D29</f>
        <v>0</v>
      </c>
      <c r="D7" s="13"/>
      <c r="E7" s="239" t="s">
        <v>16</v>
      </c>
      <c r="F7" s="198" t="s">
        <v>0</v>
      </c>
      <c r="G7" s="1763">
        <f>'Försäljnings-skördeprognos'!H29</f>
        <v>0</v>
      </c>
      <c r="H7" s="13"/>
      <c r="I7" s="242" t="s">
        <v>16</v>
      </c>
      <c r="J7" s="201" t="s">
        <v>0</v>
      </c>
      <c r="K7" s="1041">
        <f>'Försäljnings-skördeprognos'!L29</f>
        <v>0</v>
      </c>
      <c r="L7" s="162"/>
      <c r="M7" s="73"/>
    </row>
    <row r="8" spans="1:13" ht="15" customHeight="1">
      <c r="A8" s="203" t="s">
        <v>329</v>
      </c>
      <c r="B8" s="196"/>
      <c r="C8" s="604">
        <f>'Försäljnings-skördeprognos'!D93</f>
        <v>0</v>
      </c>
      <c r="D8" s="13"/>
      <c r="E8" s="239" t="s">
        <v>329</v>
      </c>
      <c r="F8" s="198"/>
      <c r="G8" s="1763">
        <f>'Försäljnings-skördeprognos'!H93</f>
        <v>0</v>
      </c>
      <c r="H8" s="13"/>
      <c r="I8" s="242" t="s">
        <v>329</v>
      </c>
      <c r="J8" s="201"/>
      <c r="K8" s="1041">
        <f>'Försäljnings-skördeprognos'!L93</f>
        <v>0</v>
      </c>
      <c r="L8" s="162"/>
      <c r="M8" s="73"/>
    </row>
    <row r="9" spans="1:13" ht="15" customHeight="1" thickBot="1">
      <c r="A9" s="208" t="s">
        <v>330</v>
      </c>
      <c r="B9" s="197" t="s">
        <v>0</v>
      </c>
      <c r="C9" s="1762">
        <f>'Försäljnings-skördeprognos'!D92</f>
        <v>0</v>
      </c>
      <c r="D9" s="13"/>
      <c r="E9" s="240" t="s">
        <v>330</v>
      </c>
      <c r="F9" s="199" t="s">
        <v>0</v>
      </c>
      <c r="G9" s="1457">
        <f>'Försäljnings-skördeprognos'!H92</f>
        <v>0</v>
      </c>
      <c r="H9" s="13"/>
      <c r="I9" s="244" t="s">
        <v>330</v>
      </c>
      <c r="J9" s="202" t="s">
        <v>0</v>
      </c>
      <c r="K9" s="1041">
        <f>'Försäljnings-skördeprognos'!L92</f>
        <v>0</v>
      </c>
      <c r="L9" s="162"/>
      <c r="M9" s="73"/>
    </row>
    <row r="10" spans="1:13" ht="15" customHeight="1" thickBot="1">
      <c r="A10" s="208" t="s">
        <v>36</v>
      </c>
      <c r="B10" s="197" t="s">
        <v>0</v>
      </c>
      <c r="C10" s="1025">
        <f>'Försäljnings-skördeprognos'!D96</f>
        <v>0</v>
      </c>
      <c r="D10" s="13"/>
      <c r="E10" s="240" t="s">
        <v>36</v>
      </c>
      <c r="F10" s="199" t="s">
        <v>0</v>
      </c>
      <c r="G10" s="1023">
        <f>'Försäljnings-skördeprognos'!H96</f>
        <v>0</v>
      </c>
      <c r="H10" s="13"/>
      <c r="I10" s="798"/>
      <c r="J10" s="202" t="s">
        <v>36</v>
      </c>
      <c r="K10" s="1060">
        <f>'Försäljnings-skördeprognos'!L96</f>
        <v>0</v>
      </c>
      <c r="L10" s="162"/>
      <c r="M10" s="73"/>
    </row>
    <row r="11" spans="1:13" ht="15" customHeight="1" thickBot="1">
      <c r="A11" s="162"/>
      <c r="B11" s="13"/>
      <c r="C11" s="13"/>
      <c r="D11" s="13"/>
      <c r="E11" s="13"/>
      <c r="F11" s="13"/>
      <c r="G11" s="13"/>
      <c r="H11" s="13"/>
      <c r="I11" s="11"/>
      <c r="J11" s="13"/>
      <c r="K11" s="13"/>
      <c r="L11" s="13"/>
      <c r="M11" s="73"/>
    </row>
    <row r="12" spans="1:13" ht="26.25" customHeight="1">
      <c r="A12" s="1055" t="s">
        <v>37</v>
      </c>
      <c r="B12" s="1054" t="s">
        <v>0</v>
      </c>
      <c r="C12" s="1754" t="str">
        <f>C5</f>
        <v>År 2011</v>
      </c>
      <c r="D12" s="13"/>
      <c r="E12" s="1056" t="s">
        <v>37</v>
      </c>
      <c r="F12" s="1059" t="s">
        <v>0</v>
      </c>
      <c r="G12" s="1773" t="str">
        <f>G5</f>
        <v>År 2012</v>
      </c>
      <c r="H12" s="794"/>
      <c r="I12" s="1057" t="s">
        <v>37</v>
      </c>
      <c r="J12" s="1058" t="s">
        <v>0</v>
      </c>
      <c r="K12" s="1770" t="str">
        <f>K5</f>
        <v>År 2013</v>
      </c>
      <c r="L12" s="162"/>
      <c r="M12" s="73"/>
    </row>
    <row r="13" spans="1:13" ht="15" customHeight="1">
      <c r="A13" s="74" t="s">
        <v>8</v>
      </c>
      <c r="B13" s="795"/>
      <c r="C13" s="752">
        <f>C6*B13%</f>
        <v>0</v>
      </c>
      <c r="D13" s="794"/>
      <c r="E13" s="796" t="s">
        <v>8</v>
      </c>
      <c r="F13" s="795"/>
      <c r="G13" s="763">
        <f>G6*F13%</f>
        <v>0</v>
      </c>
      <c r="H13" s="794"/>
      <c r="I13" s="231" t="s">
        <v>8</v>
      </c>
      <c r="J13" s="1771"/>
      <c r="K13" s="1043">
        <f>K6*J13%</f>
        <v>0</v>
      </c>
      <c r="L13" s="162"/>
      <c r="M13" s="73"/>
    </row>
    <row r="14" spans="1:13" ht="15" customHeight="1">
      <c r="A14" s="74" t="s">
        <v>9</v>
      </c>
      <c r="B14" s="795"/>
      <c r="C14" s="752">
        <f>C6*B14%</f>
        <v>0</v>
      </c>
      <c r="D14" s="794"/>
      <c r="E14" s="796" t="s">
        <v>9</v>
      </c>
      <c r="F14" s="795"/>
      <c r="G14" s="763">
        <f>G6*F14%</f>
        <v>0</v>
      </c>
      <c r="H14" s="794"/>
      <c r="I14" s="231" t="s">
        <v>9</v>
      </c>
      <c r="J14" s="1771"/>
      <c r="K14" s="1043">
        <f>K6*J14%</f>
        <v>0</v>
      </c>
      <c r="L14" s="162"/>
      <c r="M14" s="73"/>
    </row>
    <row r="15" spans="1:13" ht="15" customHeight="1">
      <c r="A15" s="74" t="s">
        <v>10</v>
      </c>
      <c r="B15" s="795"/>
      <c r="C15" s="752">
        <f>C6*B15%</f>
        <v>0</v>
      </c>
      <c r="D15" s="794"/>
      <c r="E15" s="796" t="s">
        <v>10</v>
      </c>
      <c r="F15" s="795"/>
      <c r="G15" s="763">
        <f>G6*F15%</f>
        <v>0</v>
      </c>
      <c r="H15" s="794"/>
      <c r="I15" s="231" t="s">
        <v>10</v>
      </c>
      <c r="J15" s="1771"/>
      <c r="K15" s="1043">
        <f>K6*J15%</f>
        <v>0</v>
      </c>
      <c r="L15" s="162"/>
      <c r="M15" s="73"/>
    </row>
    <row r="16" spans="1:13" ht="15" customHeight="1" thickBot="1">
      <c r="A16" s="123" t="s">
        <v>11</v>
      </c>
      <c r="B16" s="1932">
        <f>100-B15-B14-B13</f>
        <v>100</v>
      </c>
      <c r="C16" s="756">
        <f>C6*B16%</f>
        <v>0</v>
      </c>
      <c r="D16" s="794"/>
      <c r="E16" s="797" t="s">
        <v>11</v>
      </c>
      <c r="F16" s="1933">
        <f>100-F15-F14-F13</f>
        <v>100</v>
      </c>
      <c r="G16" s="765">
        <f>G6*F16%</f>
        <v>0</v>
      </c>
      <c r="H16" s="794"/>
      <c r="I16" s="232" t="s">
        <v>11</v>
      </c>
      <c r="J16" s="1934">
        <f>100-J15-J14-J13</f>
        <v>100</v>
      </c>
      <c r="K16" s="1044">
        <f>K6*J16%</f>
        <v>0</v>
      </c>
      <c r="L16" s="162"/>
      <c r="M16" s="73"/>
    </row>
    <row r="17" spans="1:13" ht="15" customHeight="1" thickBot="1">
      <c r="A17" s="22"/>
      <c r="B17" s="11"/>
      <c r="C17" s="11"/>
      <c r="D17" s="11"/>
      <c r="E17" s="11"/>
      <c r="F17" s="1766"/>
      <c r="G17" s="11"/>
      <c r="H17" s="11"/>
      <c r="I17" s="11"/>
      <c r="J17" s="1042"/>
      <c r="K17" s="13"/>
      <c r="L17" s="162"/>
      <c r="M17" s="73"/>
    </row>
    <row r="18" spans="1:13" ht="25.5" customHeight="1">
      <c r="A18" s="1055" t="s">
        <v>38</v>
      </c>
      <c r="B18" s="1054" t="s">
        <v>0</v>
      </c>
      <c r="C18" s="1754" t="str">
        <f>C5</f>
        <v>År 2011</v>
      </c>
      <c r="D18" s="13"/>
      <c r="E18" s="1056" t="s">
        <v>38</v>
      </c>
      <c r="F18" s="1767" t="s">
        <v>0</v>
      </c>
      <c r="G18" s="1756" t="str">
        <f>G5</f>
        <v>År 2012</v>
      </c>
      <c r="H18" s="13"/>
      <c r="I18" s="1057" t="s">
        <v>38</v>
      </c>
      <c r="J18" s="1772" t="s">
        <v>0</v>
      </c>
      <c r="K18" s="1770" t="str">
        <f>K5</f>
        <v>År 2013</v>
      </c>
      <c r="L18" s="162"/>
      <c r="M18" s="73"/>
    </row>
    <row r="19" spans="1:13" ht="15" customHeight="1">
      <c r="A19" s="1046" t="s">
        <v>8</v>
      </c>
      <c r="B19" s="795"/>
      <c r="C19" s="752">
        <f>$C$7*B19%</f>
        <v>0</v>
      </c>
      <c r="D19" s="794"/>
      <c r="E19" s="796" t="s">
        <v>8</v>
      </c>
      <c r="F19" s="795"/>
      <c r="G19" s="763">
        <f>G7*F19%</f>
        <v>0</v>
      </c>
      <c r="H19" s="794"/>
      <c r="I19" s="231" t="s">
        <v>8</v>
      </c>
      <c r="J19" s="1771"/>
      <c r="K19" s="1043">
        <f>K$7*J19%</f>
        <v>0</v>
      </c>
      <c r="L19" s="162"/>
      <c r="M19" s="73"/>
    </row>
    <row r="20" spans="1:13" ht="15" customHeight="1">
      <c r="A20" s="1046" t="s">
        <v>9</v>
      </c>
      <c r="B20" s="795"/>
      <c r="C20" s="752">
        <f>$C$7*B20%</f>
        <v>0</v>
      </c>
      <c r="D20" s="794"/>
      <c r="E20" s="796" t="s">
        <v>9</v>
      </c>
      <c r="F20" s="795"/>
      <c r="G20" s="763">
        <f>G7*F20%</f>
        <v>0</v>
      </c>
      <c r="H20" s="794"/>
      <c r="I20" s="231" t="s">
        <v>9</v>
      </c>
      <c r="J20" s="1771"/>
      <c r="K20" s="1043">
        <f>K$7*J20%</f>
        <v>0</v>
      </c>
      <c r="L20" s="162"/>
      <c r="M20" s="73"/>
    </row>
    <row r="21" spans="1:13" ht="15" customHeight="1">
      <c r="A21" s="1046" t="s">
        <v>10</v>
      </c>
      <c r="B21" s="795"/>
      <c r="C21" s="752">
        <f>$C$7*B21%</f>
        <v>0</v>
      </c>
      <c r="D21" s="794"/>
      <c r="E21" s="796" t="s">
        <v>10</v>
      </c>
      <c r="F21" s="795"/>
      <c r="G21" s="763">
        <f>G7*F21%</f>
        <v>0</v>
      </c>
      <c r="H21" s="794"/>
      <c r="I21" s="231" t="s">
        <v>10</v>
      </c>
      <c r="J21" s="1771"/>
      <c r="K21" s="1043">
        <f>K$7*J21%</f>
        <v>0</v>
      </c>
      <c r="L21" s="162"/>
      <c r="M21" s="73"/>
    </row>
    <row r="22" spans="1:13" ht="15" customHeight="1" thickBot="1">
      <c r="A22" s="1047" t="s">
        <v>11</v>
      </c>
      <c r="B22" s="1932">
        <f>100-B21-B20-B19</f>
        <v>100</v>
      </c>
      <c r="C22" s="1051">
        <f>$C$7*B22%</f>
        <v>0</v>
      </c>
      <c r="D22" s="794"/>
      <c r="E22" s="797" t="s">
        <v>11</v>
      </c>
      <c r="F22" s="1933">
        <f>100-F21-F20-F19</f>
        <v>100</v>
      </c>
      <c r="G22" s="765">
        <f>G7*F22%</f>
        <v>0</v>
      </c>
      <c r="H22" s="794"/>
      <c r="I22" s="232" t="s">
        <v>11</v>
      </c>
      <c r="J22" s="1934">
        <f>100-J21-J20-J19</f>
        <v>100</v>
      </c>
      <c r="K22" s="1044">
        <f>K$7*J22%</f>
        <v>0</v>
      </c>
      <c r="L22" s="162"/>
      <c r="M22" s="73"/>
    </row>
    <row r="23" spans="1:13" ht="15" customHeight="1" thickBot="1">
      <c r="A23" s="1741"/>
      <c r="B23" s="1753"/>
      <c r="C23" s="794"/>
      <c r="D23" s="794"/>
      <c r="E23" s="794"/>
      <c r="F23" s="1753"/>
      <c r="G23" s="794"/>
      <c r="H23" s="794"/>
      <c r="I23" s="13"/>
      <c r="J23" s="1042"/>
      <c r="K23" s="13"/>
      <c r="L23" s="162"/>
      <c r="M23" s="73"/>
    </row>
    <row r="24" spans="1:13" ht="24" customHeight="1">
      <c r="A24" s="1055" t="s">
        <v>328</v>
      </c>
      <c r="B24" s="127" t="s">
        <v>0</v>
      </c>
      <c r="C24" s="1755" t="str">
        <f>C5</f>
        <v>År 2011</v>
      </c>
      <c r="D24" s="794"/>
      <c r="E24" s="1056" t="s">
        <v>328</v>
      </c>
      <c r="F24" s="1768" t="s">
        <v>0</v>
      </c>
      <c r="G24" s="1774" t="str">
        <f>G5</f>
        <v>År 2012</v>
      </c>
      <c r="H24" s="794"/>
      <c r="I24" s="1057" t="s">
        <v>328</v>
      </c>
      <c r="J24" s="1777" t="s">
        <v>0</v>
      </c>
      <c r="K24" s="1778" t="str">
        <f>K5</f>
        <v>År 2013</v>
      </c>
      <c r="L24" s="162"/>
      <c r="M24" s="73"/>
    </row>
    <row r="25" spans="1:13" ht="15" customHeight="1">
      <c r="A25" s="1046" t="s">
        <v>8</v>
      </c>
      <c r="B25" s="795"/>
      <c r="C25" s="752">
        <f>$C$8*B25%</f>
        <v>0</v>
      </c>
      <c r="D25" s="794"/>
      <c r="E25" s="796" t="s">
        <v>8</v>
      </c>
      <c r="F25" s="795"/>
      <c r="G25" s="763">
        <f>$G$8*F25%</f>
        <v>0</v>
      </c>
      <c r="H25" s="794"/>
      <c r="I25" s="1775" t="s">
        <v>8</v>
      </c>
      <c r="J25" s="795"/>
      <c r="K25" s="1653">
        <f>$K$8*J25%</f>
        <v>0</v>
      </c>
      <c r="L25" s="162"/>
      <c r="M25" s="73"/>
    </row>
    <row r="26" spans="1:13" ht="15" customHeight="1">
      <c r="A26" s="1046" t="s">
        <v>9</v>
      </c>
      <c r="B26" s="795"/>
      <c r="C26" s="752">
        <f>$C$8*B26%</f>
        <v>0</v>
      </c>
      <c r="D26" s="794"/>
      <c r="E26" s="796" t="s">
        <v>9</v>
      </c>
      <c r="F26" s="795"/>
      <c r="G26" s="763">
        <f>$G$8*F26%</f>
        <v>0</v>
      </c>
      <c r="H26" s="794"/>
      <c r="I26" s="1775" t="s">
        <v>9</v>
      </c>
      <c r="J26" s="795"/>
      <c r="K26" s="1653">
        <f>$K$8*J26%</f>
        <v>0</v>
      </c>
      <c r="L26" s="162"/>
      <c r="M26" s="73"/>
    </row>
    <row r="27" spans="1:13" ht="15" customHeight="1">
      <c r="A27" s="1046" t="s">
        <v>10</v>
      </c>
      <c r="B27" s="795"/>
      <c r="C27" s="752">
        <f>$C$8*B27%</f>
        <v>0</v>
      </c>
      <c r="D27" s="794"/>
      <c r="E27" s="796" t="s">
        <v>10</v>
      </c>
      <c r="F27" s="795"/>
      <c r="G27" s="763">
        <f>$G$8*F27%</f>
        <v>0</v>
      </c>
      <c r="H27" s="794"/>
      <c r="I27" s="1775" t="s">
        <v>10</v>
      </c>
      <c r="J27" s="795"/>
      <c r="K27" s="1653">
        <f>$K$8*J27%</f>
        <v>0</v>
      </c>
      <c r="L27" s="162"/>
      <c r="M27" s="73"/>
    </row>
    <row r="28" spans="1:13" ht="15" customHeight="1" thickBot="1">
      <c r="A28" s="1047" t="s">
        <v>11</v>
      </c>
      <c r="B28" s="1932">
        <f>100-B27-B26-B25</f>
        <v>100</v>
      </c>
      <c r="C28" s="752">
        <f>$C$8*B28%</f>
        <v>0</v>
      </c>
      <c r="D28" s="794"/>
      <c r="E28" s="797" t="s">
        <v>11</v>
      </c>
      <c r="F28" s="1933">
        <f>100-F27-F26-F25</f>
        <v>100</v>
      </c>
      <c r="G28" s="763">
        <f>$G$8*F28%</f>
        <v>0</v>
      </c>
      <c r="H28" s="794"/>
      <c r="I28" s="1776" t="s">
        <v>11</v>
      </c>
      <c r="J28" s="1934">
        <f>100-J27-J26-J25</f>
        <v>100</v>
      </c>
      <c r="K28" s="1653">
        <f>$K$8*J28%</f>
        <v>0</v>
      </c>
      <c r="L28" s="162"/>
      <c r="M28" s="73"/>
    </row>
    <row r="29" spans="1:13" ht="13.5" customHeight="1" thickBot="1">
      <c r="A29" s="22"/>
      <c r="B29" s="11"/>
      <c r="C29" s="11"/>
      <c r="D29" s="11"/>
      <c r="E29" s="11"/>
      <c r="F29" s="1766"/>
      <c r="G29" s="11"/>
      <c r="H29" s="11"/>
      <c r="I29" s="11"/>
      <c r="J29" s="1042"/>
      <c r="K29" s="13"/>
      <c r="L29" s="162"/>
      <c r="M29" s="73"/>
    </row>
    <row r="30" spans="1:13" ht="24" customHeight="1">
      <c r="A30" s="1055" t="s">
        <v>327</v>
      </c>
      <c r="B30" s="127" t="s">
        <v>0</v>
      </c>
      <c r="C30" s="1755" t="str">
        <f>C5</f>
        <v>År 2011</v>
      </c>
      <c r="D30" s="1045"/>
      <c r="E30" s="1056" t="s">
        <v>34</v>
      </c>
      <c r="F30" s="1767" t="s">
        <v>0</v>
      </c>
      <c r="G30" s="1756" t="str">
        <f>G5</f>
        <v>År 2012</v>
      </c>
      <c r="H30" s="13"/>
      <c r="I30" s="1057" t="s">
        <v>34</v>
      </c>
      <c r="J30" s="1772" t="s">
        <v>0</v>
      </c>
      <c r="K30" s="1770" t="str">
        <f>K12</f>
        <v>År 2013</v>
      </c>
      <c r="L30" s="162"/>
      <c r="M30" s="73"/>
    </row>
    <row r="31" spans="1:13" ht="15" customHeight="1">
      <c r="A31" s="1046" t="s">
        <v>8</v>
      </c>
      <c r="B31" s="795"/>
      <c r="C31" s="752">
        <f>$C$9*B31%</f>
        <v>0</v>
      </c>
      <c r="D31" s="794"/>
      <c r="E31" s="796" t="s">
        <v>8</v>
      </c>
      <c r="F31" s="795"/>
      <c r="G31" s="763">
        <f>G9*F31%</f>
        <v>0</v>
      </c>
      <c r="H31" s="794"/>
      <c r="I31" s="231" t="s">
        <v>8</v>
      </c>
      <c r="J31" s="1771"/>
      <c r="K31" s="1043">
        <f>K$9*J31%</f>
        <v>0</v>
      </c>
      <c r="L31" s="162"/>
      <c r="M31" s="73"/>
    </row>
    <row r="32" spans="1:13" ht="15" customHeight="1">
      <c r="A32" s="1046" t="s">
        <v>9</v>
      </c>
      <c r="B32" s="795"/>
      <c r="C32" s="752">
        <f>$C$9*B32%</f>
        <v>0</v>
      </c>
      <c r="D32" s="794"/>
      <c r="E32" s="796" t="s">
        <v>9</v>
      </c>
      <c r="F32" s="795"/>
      <c r="G32" s="763">
        <f>G9*F32%</f>
        <v>0</v>
      </c>
      <c r="H32" s="794"/>
      <c r="I32" s="231" t="s">
        <v>9</v>
      </c>
      <c r="J32" s="1771"/>
      <c r="K32" s="1043">
        <f>K$9*J32%</f>
        <v>0</v>
      </c>
      <c r="L32" s="162"/>
      <c r="M32" s="73"/>
    </row>
    <row r="33" spans="1:13" ht="15" customHeight="1">
      <c r="A33" s="1046" t="s">
        <v>10</v>
      </c>
      <c r="B33" s="795"/>
      <c r="C33" s="752">
        <f>$C$9*B33%</f>
        <v>0</v>
      </c>
      <c r="D33" s="794"/>
      <c r="E33" s="796" t="s">
        <v>10</v>
      </c>
      <c r="F33" s="795"/>
      <c r="G33" s="763">
        <f>G9*F33%</f>
        <v>0</v>
      </c>
      <c r="H33" s="794"/>
      <c r="I33" s="231" t="s">
        <v>10</v>
      </c>
      <c r="J33" s="1771"/>
      <c r="K33" s="1043">
        <f>K$9*J33%</f>
        <v>0</v>
      </c>
      <c r="L33" s="162"/>
      <c r="M33" s="73"/>
    </row>
    <row r="34" spans="1:13" ht="15" customHeight="1" thickBot="1">
      <c r="A34" s="1047" t="s">
        <v>11</v>
      </c>
      <c r="B34" s="1932">
        <f>100-B33-B32-B31</f>
        <v>100</v>
      </c>
      <c r="C34" s="756">
        <f>$C$9*B34%</f>
        <v>0</v>
      </c>
      <c r="D34" s="794"/>
      <c r="E34" s="797" t="s">
        <v>11</v>
      </c>
      <c r="F34" s="1933">
        <f>100-F33-F32-F31</f>
        <v>100</v>
      </c>
      <c r="G34" s="765">
        <f>G9*F34%</f>
        <v>0</v>
      </c>
      <c r="H34" s="794"/>
      <c r="I34" s="232" t="s">
        <v>11</v>
      </c>
      <c r="J34" s="1934">
        <f>100-J33-J32-J31</f>
        <v>100</v>
      </c>
      <c r="K34" s="1044">
        <f>K$9*J34%</f>
        <v>0</v>
      </c>
      <c r="L34" s="162"/>
      <c r="M34" s="73"/>
    </row>
    <row r="35" spans="1:13" ht="15" customHeight="1" thickBot="1">
      <c r="A35" s="22"/>
      <c r="B35" s="11"/>
      <c r="C35" s="11"/>
      <c r="D35" s="11"/>
      <c r="E35" s="11"/>
      <c r="F35" s="11"/>
      <c r="G35" s="11"/>
      <c r="H35" s="11"/>
      <c r="I35" s="11"/>
      <c r="J35" s="13"/>
      <c r="K35" s="13"/>
      <c r="L35" s="162"/>
      <c r="M35" s="73"/>
    </row>
    <row r="36" spans="1:13" ht="15" customHeight="1">
      <c r="A36" s="186" t="s">
        <v>131</v>
      </c>
      <c r="B36" s="184"/>
      <c r="C36" s="185"/>
      <c r="D36" s="13"/>
      <c r="E36" s="186" t="s">
        <v>131</v>
      </c>
      <c r="F36" s="184"/>
      <c r="G36" s="185"/>
      <c r="H36" s="13"/>
      <c r="I36" s="186" t="s">
        <v>131</v>
      </c>
      <c r="J36" s="184"/>
      <c r="K36" s="185"/>
      <c r="L36" s="11"/>
      <c r="M36" s="23"/>
    </row>
    <row r="37" spans="1:13" ht="15" customHeight="1" thickBot="1">
      <c r="A37" s="9" t="s">
        <v>137</v>
      </c>
      <c r="B37" s="320"/>
      <c r="C37" s="10"/>
      <c r="D37" s="13"/>
      <c r="E37" s="6" t="s">
        <v>137</v>
      </c>
      <c r="F37" s="318"/>
      <c r="G37" s="7"/>
      <c r="H37" s="13"/>
      <c r="I37" s="9" t="s">
        <v>137</v>
      </c>
      <c r="J37" s="320"/>
      <c r="K37" s="10"/>
      <c r="L37" s="11"/>
      <c r="M37" s="23"/>
    </row>
    <row r="38" spans="1:13" ht="15" customHeight="1">
      <c r="A38" s="6" t="s">
        <v>132</v>
      </c>
      <c r="B38" s="7"/>
      <c r="C38" s="1052"/>
      <c r="D38" s="1042"/>
      <c r="E38" s="186" t="s">
        <v>132</v>
      </c>
      <c r="F38" s="185"/>
      <c r="G38" s="605"/>
      <c r="H38" s="1042"/>
      <c r="I38" s="6" t="s">
        <v>132</v>
      </c>
      <c r="J38" s="7"/>
      <c r="K38" s="605"/>
      <c r="L38" s="11"/>
      <c r="M38" s="23"/>
    </row>
    <row r="39" spans="1:13" ht="15" customHeight="1" thickBot="1">
      <c r="A39" s="6" t="s">
        <v>133</v>
      </c>
      <c r="B39" s="7"/>
      <c r="C39" s="606"/>
      <c r="D39" s="1042"/>
      <c r="E39" s="6" t="s">
        <v>133</v>
      </c>
      <c r="F39" s="7"/>
      <c r="G39" s="606"/>
      <c r="H39" s="1042"/>
      <c r="I39" s="6" t="s">
        <v>133</v>
      </c>
      <c r="J39" s="7"/>
      <c r="K39" s="606"/>
      <c r="L39" s="11"/>
      <c r="M39" s="23"/>
    </row>
    <row r="40" spans="1:13" ht="15" customHeight="1" thickBot="1">
      <c r="A40" s="9" t="s">
        <v>297</v>
      </c>
      <c r="B40" s="10"/>
      <c r="C40" s="189">
        <f>100-C39-C38</f>
        <v>100</v>
      </c>
      <c r="D40" s="1042"/>
      <c r="E40" s="9" t="s">
        <v>298</v>
      </c>
      <c r="F40" s="10"/>
      <c r="G40" s="1053">
        <f>100-G39-G38</f>
        <v>100</v>
      </c>
      <c r="H40" s="1042"/>
      <c r="I40" s="9" t="s">
        <v>298</v>
      </c>
      <c r="J40" s="10"/>
      <c r="K40" s="189">
        <f>100-K38-K39</f>
        <v>100</v>
      </c>
      <c r="L40" s="11"/>
      <c r="M40" s="23"/>
    </row>
    <row r="41" spans="1:13" ht="10.5" customHeight="1">
      <c r="A41" s="162"/>
      <c r="B41" s="13"/>
      <c r="C41" s="794"/>
      <c r="D41" s="794"/>
      <c r="E41" s="13"/>
      <c r="F41" s="13"/>
      <c r="G41" s="13"/>
      <c r="H41" s="13"/>
      <c r="I41" s="13"/>
      <c r="J41" s="13"/>
      <c r="K41" s="13"/>
      <c r="L41" s="13"/>
      <c r="M41" s="73"/>
    </row>
    <row r="42" spans="1:13" ht="15" thickBot="1">
      <c r="A42" s="245"/>
      <c r="B42" s="70"/>
      <c r="C42" s="1048"/>
      <c r="D42" s="1048"/>
      <c r="E42" s="70" t="s">
        <v>0</v>
      </c>
      <c r="F42" s="70"/>
      <c r="G42" s="70"/>
      <c r="H42" s="70"/>
      <c r="I42" s="607" t="s">
        <v>0</v>
      </c>
      <c r="J42" s="607"/>
      <c r="K42" s="607"/>
      <c r="L42" s="607"/>
      <c r="M42" s="1050" t="s">
        <v>0</v>
      </c>
    </row>
    <row r="54" ht="12.75">
      <c r="E54" s="13"/>
    </row>
  </sheetData>
  <sheetProtection/>
  <printOptions/>
  <pageMargins left="0.75" right="0.75" top="0.72" bottom="0.82" header="0.5" footer="0.5"/>
  <pageSetup horizontalDpi="300" verticalDpi="3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R95"/>
  <sheetViews>
    <sheetView zoomScalePageLayoutView="0" workbookViewId="0" topLeftCell="A2">
      <selection activeCell="F6" sqref="F6:G6"/>
    </sheetView>
  </sheetViews>
  <sheetFormatPr defaultColWidth="9.00390625" defaultRowHeight="12.75"/>
  <cols>
    <col min="1" max="1" width="10.625" style="0" customWidth="1"/>
    <col min="2" max="12" width="8.25390625" style="0" customWidth="1"/>
    <col min="13" max="13" width="7.125" style="0" customWidth="1"/>
    <col min="14" max="14" width="9.25390625" style="0" customWidth="1"/>
  </cols>
  <sheetData>
    <row r="1" ht="3.75" customHeight="1" hidden="1" thickBot="1"/>
    <row r="2" spans="1:14" ht="18">
      <c r="A2" s="93" t="s">
        <v>300</v>
      </c>
      <c r="B2" s="92"/>
      <c r="C2" s="92"/>
      <c r="D2" s="92"/>
      <c r="E2" s="92"/>
      <c r="F2" s="92"/>
      <c r="G2" s="92"/>
      <c r="H2" s="92"/>
      <c r="I2" s="209"/>
      <c r="J2" s="160"/>
      <c r="K2" s="160"/>
      <c r="L2" s="160"/>
      <c r="M2" s="160"/>
      <c r="N2" s="161"/>
    </row>
    <row r="3" spans="1:14" ht="17.25" customHeight="1" thickBot="1">
      <c r="A3" s="210" t="str">
        <f>'Företagsfakta '!D3</f>
        <v>Bihuset</v>
      </c>
      <c r="B3" s="13"/>
      <c r="C3" s="158" t="s">
        <v>0</v>
      </c>
      <c r="D3" s="158" t="str">
        <f>'Företagsfakta '!D9</f>
        <v> </v>
      </c>
      <c r="E3" s="13"/>
      <c r="F3" s="13"/>
      <c r="G3" s="13" t="s">
        <v>0</v>
      </c>
      <c r="H3" s="13"/>
      <c r="I3" s="12" t="s">
        <v>0</v>
      </c>
      <c r="J3" s="13"/>
      <c r="K3" s="13"/>
      <c r="L3" s="13"/>
      <c r="M3" s="11"/>
      <c r="N3" s="23"/>
    </row>
    <row r="4" spans="1:14" ht="7.5" customHeight="1" thickBot="1">
      <c r="A4" s="159" t="s">
        <v>0</v>
      </c>
      <c r="B4" s="90" t="s">
        <v>0</v>
      </c>
      <c r="C4" s="90"/>
      <c r="D4" s="90" t="s">
        <v>0</v>
      </c>
      <c r="E4" s="90"/>
      <c r="F4" s="90"/>
      <c r="G4" s="90" t="s">
        <v>0</v>
      </c>
      <c r="H4" s="90"/>
      <c r="I4" s="90" t="s">
        <v>0</v>
      </c>
      <c r="J4" s="90"/>
      <c r="K4" s="90"/>
      <c r="L4" s="90"/>
      <c r="M4" s="160" t="s">
        <v>0</v>
      </c>
      <c r="N4" s="161"/>
    </row>
    <row r="5" spans="1:14" ht="21" customHeight="1" thickBot="1">
      <c r="A5" s="1064" t="s">
        <v>12</v>
      </c>
      <c r="B5" s="185"/>
      <c r="C5" s="602" t="str">
        <f>'Företagsfakta '!I3</f>
        <v>År 2011</v>
      </c>
      <c r="D5" s="13"/>
      <c r="E5" s="13"/>
      <c r="F5" s="13"/>
      <c r="G5" s="13"/>
      <c r="H5" s="13"/>
      <c r="I5" s="13" t="s">
        <v>0</v>
      </c>
      <c r="J5" s="13"/>
      <c r="K5" s="13"/>
      <c r="L5" s="13"/>
      <c r="M5" s="11" t="s">
        <v>0</v>
      </c>
      <c r="N5" s="23"/>
    </row>
    <row r="6" spans="1:15" ht="30" customHeight="1" thickBot="1">
      <c r="A6" s="125" t="s">
        <v>60</v>
      </c>
      <c r="B6" s="126" t="s">
        <v>269</v>
      </c>
      <c r="C6" s="126" t="s">
        <v>112</v>
      </c>
      <c r="D6" s="126" t="s">
        <v>101</v>
      </c>
      <c r="E6" s="126" t="s">
        <v>114</v>
      </c>
      <c r="F6" s="1039"/>
      <c r="G6" s="1452"/>
      <c r="H6" s="1039" t="s">
        <v>0</v>
      </c>
      <c r="I6" s="126" t="s">
        <v>103</v>
      </c>
      <c r="J6" s="126" t="s">
        <v>113</v>
      </c>
      <c r="K6" s="126" t="s">
        <v>371</v>
      </c>
      <c r="L6" s="128" t="s">
        <v>36</v>
      </c>
      <c r="M6" s="11"/>
      <c r="N6" s="23"/>
      <c r="O6" s="72"/>
    </row>
    <row r="7" spans="1:15" ht="15.75" customHeight="1">
      <c r="A7" s="74" t="s">
        <v>8</v>
      </c>
      <c r="B7" s="749"/>
      <c r="C7" s="750"/>
      <c r="D7" s="750"/>
      <c r="E7" s="750"/>
      <c r="F7" s="750"/>
      <c r="G7" s="750"/>
      <c r="H7" s="750"/>
      <c r="I7" s="750"/>
      <c r="J7" s="750"/>
      <c r="K7" s="751">
        <f>E32</f>
        <v>0</v>
      </c>
      <c r="L7" s="752">
        <f>SUM(B7:K7)</f>
        <v>0</v>
      </c>
      <c r="M7" s="112" t="s">
        <v>138</v>
      </c>
      <c r="N7" s="113"/>
      <c r="O7" s="72"/>
    </row>
    <row r="8" spans="1:14" ht="15.75" customHeight="1">
      <c r="A8" s="74" t="s">
        <v>9</v>
      </c>
      <c r="B8" s="749"/>
      <c r="C8" s="750"/>
      <c r="D8" s="750"/>
      <c r="E8" s="750"/>
      <c r="F8" s="750"/>
      <c r="G8" s="750"/>
      <c r="H8" s="750"/>
      <c r="I8" s="750"/>
      <c r="J8" s="750"/>
      <c r="K8" s="751">
        <f>H32</f>
        <v>0</v>
      </c>
      <c r="L8" s="752">
        <f>SUM(B8:K8)</f>
        <v>0</v>
      </c>
      <c r="M8" s="114" t="s">
        <v>139</v>
      </c>
      <c r="N8" s="8"/>
    </row>
    <row r="9" spans="1:14" ht="15.75" customHeight="1">
      <c r="A9" s="74" t="s">
        <v>10</v>
      </c>
      <c r="B9" s="749"/>
      <c r="C9" s="750"/>
      <c r="D9" s="750"/>
      <c r="E9" s="750"/>
      <c r="F9" s="750"/>
      <c r="G9" s="750"/>
      <c r="H9" s="750"/>
      <c r="I9" s="750"/>
      <c r="J9" s="750"/>
      <c r="K9" s="751">
        <f>K32</f>
        <v>0</v>
      </c>
      <c r="L9" s="752">
        <f>SUM(B9:K9)</f>
        <v>0</v>
      </c>
      <c r="M9" s="114" t="s">
        <v>140</v>
      </c>
      <c r="N9" s="8"/>
    </row>
    <row r="10" spans="1:14" ht="15.75" customHeight="1" thickBot="1">
      <c r="A10" s="123" t="s">
        <v>11</v>
      </c>
      <c r="B10" s="753"/>
      <c r="C10" s="754"/>
      <c r="D10" s="754"/>
      <c r="E10" s="754"/>
      <c r="F10" s="754"/>
      <c r="G10" s="754"/>
      <c r="H10" s="754"/>
      <c r="I10" s="754"/>
      <c r="J10" s="754"/>
      <c r="K10" s="755">
        <f>N32</f>
        <v>0</v>
      </c>
      <c r="L10" s="756">
        <f>SUM(B10:K10)</f>
        <v>0</v>
      </c>
      <c r="M10" s="114" t="s">
        <v>141</v>
      </c>
      <c r="N10" s="8"/>
    </row>
    <row r="11" spans="1:14" ht="15.75" customHeight="1" thickBot="1">
      <c r="A11" s="124" t="s">
        <v>36</v>
      </c>
      <c r="B11" s="1450">
        <f>SUM(B7:B10)</f>
        <v>0</v>
      </c>
      <c r="C11" s="1450">
        <f aca="true" t="shared" si="0" ref="C11:K11">SUM(C7:C10)</f>
        <v>0</v>
      </c>
      <c r="D11" s="1450">
        <f t="shared" si="0"/>
        <v>0</v>
      </c>
      <c r="E11" s="1450">
        <f t="shared" si="0"/>
        <v>0</v>
      </c>
      <c r="F11" s="1450">
        <f t="shared" si="0"/>
        <v>0</v>
      </c>
      <c r="G11" s="1450">
        <f t="shared" si="0"/>
        <v>0</v>
      </c>
      <c r="H11" s="1450">
        <f t="shared" si="0"/>
        <v>0</v>
      </c>
      <c r="I11" s="1450">
        <f t="shared" si="0"/>
        <v>0</v>
      </c>
      <c r="J11" s="1450">
        <f t="shared" si="0"/>
        <v>0</v>
      </c>
      <c r="K11" s="1453">
        <f t="shared" si="0"/>
        <v>0</v>
      </c>
      <c r="L11" s="1454">
        <f>SUM(L7:L10)</f>
        <v>0</v>
      </c>
      <c r="M11" s="115"/>
      <c r="N11" s="116"/>
    </row>
    <row r="12" spans="1:14" ht="5.25" customHeight="1" thickBot="1">
      <c r="A12" s="644"/>
      <c r="B12" s="89"/>
      <c r="C12" s="89"/>
      <c r="D12" s="89"/>
      <c r="E12" s="645"/>
      <c r="F12" s="13"/>
      <c r="G12" s="13"/>
      <c r="H12" s="13"/>
      <c r="I12" s="13"/>
      <c r="J12" s="13"/>
      <c r="K12" s="13"/>
      <c r="L12" s="13"/>
      <c r="M12" s="11"/>
      <c r="N12" s="23"/>
    </row>
    <row r="13" spans="1:14" ht="25.5" customHeight="1" thickBot="1">
      <c r="A13" s="80" t="s">
        <v>108</v>
      </c>
      <c r="B13" s="81" t="s">
        <v>8</v>
      </c>
      <c r="C13" s="81" t="s">
        <v>9</v>
      </c>
      <c r="D13" s="81" t="s">
        <v>10</v>
      </c>
      <c r="E13" s="82" t="s">
        <v>11</v>
      </c>
      <c r="F13" s="11"/>
      <c r="G13" s="80" t="s">
        <v>270</v>
      </c>
      <c r="H13" s="81" t="s">
        <v>8</v>
      </c>
      <c r="I13" s="81" t="s">
        <v>9</v>
      </c>
      <c r="J13" s="81" t="s">
        <v>10</v>
      </c>
      <c r="K13" s="82" t="s">
        <v>11</v>
      </c>
      <c r="L13" s="13"/>
      <c r="M13" s="101" t="s">
        <v>145</v>
      </c>
      <c r="N13" s="643" t="s">
        <v>65</v>
      </c>
    </row>
    <row r="14" spans="1:14" ht="15.75" customHeight="1">
      <c r="A14" s="1889" t="s">
        <v>110</v>
      </c>
      <c r="B14" s="757"/>
      <c r="C14" s="758"/>
      <c r="D14" s="758"/>
      <c r="E14" s="759"/>
      <c r="F14" s="11"/>
      <c r="G14" s="1892" t="s">
        <v>110</v>
      </c>
      <c r="H14" s="757"/>
      <c r="I14" s="758"/>
      <c r="J14" s="758"/>
      <c r="K14" s="759"/>
      <c r="L14" s="13"/>
      <c r="M14" s="129" t="s">
        <v>142</v>
      </c>
      <c r="N14" s="130"/>
    </row>
    <row r="15" spans="1:14" ht="15.75" customHeight="1">
      <c r="A15" s="1890" t="s">
        <v>109</v>
      </c>
      <c r="B15" s="747"/>
      <c r="C15" s="650"/>
      <c r="D15" s="650"/>
      <c r="E15" s="748"/>
      <c r="F15" s="11"/>
      <c r="G15" s="1893" t="s">
        <v>109</v>
      </c>
      <c r="H15" s="747"/>
      <c r="I15" s="650"/>
      <c r="J15" s="650"/>
      <c r="K15" s="748"/>
      <c r="L15" s="13"/>
      <c r="M15" s="4" t="s">
        <v>143</v>
      </c>
      <c r="N15" s="131"/>
    </row>
    <row r="16" spans="1:15" ht="15.75" customHeight="1" thickBot="1">
      <c r="A16" s="1891" t="s">
        <v>36</v>
      </c>
      <c r="B16" s="760">
        <f>B$14*B$15</f>
        <v>0</v>
      </c>
      <c r="C16" s="760">
        <f>C$14*C$15</f>
        <v>0</v>
      </c>
      <c r="D16" s="761">
        <f>D$14*D$15</f>
        <v>0</v>
      </c>
      <c r="E16" s="756">
        <f>E$14*E$15</f>
        <v>0</v>
      </c>
      <c r="F16" s="11"/>
      <c r="G16" s="1894" t="s">
        <v>36</v>
      </c>
      <c r="H16" s="760">
        <f>H$14*H$15</f>
        <v>0</v>
      </c>
      <c r="I16" s="760">
        <f>I$14*I$15</f>
        <v>0</v>
      </c>
      <c r="J16" s="761">
        <f>J$14*J$15</f>
        <v>0</v>
      </c>
      <c r="K16" s="756">
        <f>K$14*K$15</f>
        <v>0</v>
      </c>
      <c r="L16" s="13"/>
      <c r="M16" s="640" t="s">
        <v>144</v>
      </c>
      <c r="N16" s="648">
        <f>100-N15-N14</f>
        <v>100</v>
      </c>
      <c r="O16" t="s">
        <v>0</v>
      </c>
    </row>
    <row r="17" spans="1:14" ht="15.75" customHeight="1" thickBot="1">
      <c r="A17" s="22"/>
      <c r="B17" s="11"/>
      <c r="C17" s="11"/>
      <c r="D17" s="11"/>
      <c r="E17" s="11"/>
      <c r="F17" s="11"/>
      <c r="G17" s="11"/>
      <c r="H17" s="13"/>
      <c r="I17" s="180" t="s">
        <v>0</v>
      </c>
      <c r="J17" s="180"/>
      <c r="K17" s="180"/>
      <c r="L17" s="13"/>
      <c r="M17" s="181"/>
      <c r="N17" s="179">
        <f>SUM(N14:N16)</f>
        <v>100</v>
      </c>
    </row>
    <row r="18" spans="1:14" ht="6.75" customHeight="1" thickBot="1">
      <c r="A18" s="22"/>
      <c r="B18" s="11"/>
      <c r="C18" s="11"/>
      <c r="D18" s="11"/>
      <c r="E18" s="11"/>
      <c r="F18" s="11"/>
      <c r="G18" s="11"/>
      <c r="H18" s="13"/>
      <c r="I18" s="180"/>
      <c r="J18" s="180"/>
      <c r="K18" s="180"/>
      <c r="L18" s="13"/>
      <c r="M18" s="181"/>
      <c r="N18" s="1622"/>
    </row>
    <row r="19" spans="1:14" ht="27" customHeight="1" thickBot="1">
      <c r="A19" s="80" t="s">
        <v>106</v>
      </c>
      <c r="B19" s="82" t="s">
        <v>105</v>
      </c>
      <c r="C19" s="14"/>
      <c r="D19" s="1935" t="s">
        <v>364</v>
      </c>
      <c r="E19" s="1878" t="s">
        <v>386</v>
      </c>
      <c r="F19" s="14"/>
      <c r="G19" s="80" t="s">
        <v>367</v>
      </c>
      <c r="H19" s="1936" t="s">
        <v>385</v>
      </c>
      <c r="I19" s="14"/>
      <c r="J19" s="1993" t="s">
        <v>368</v>
      </c>
      <c r="K19" s="1937" t="s">
        <v>387</v>
      </c>
      <c r="L19" s="14"/>
      <c r="M19" s="1880" t="s">
        <v>11</v>
      </c>
      <c r="N19" s="1878" t="s">
        <v>388</v>
      </c>
    </row>
    <row r="20" spans="1:14" ht="15.75" customHeight="1">
      <c r="A20" s="776"/>
      <c r="B20" s="1875"/>
      <c r="C20" s="14"/>
      <c r="D20" s="1986"/>
      <c r="E20" s="1974">
        <f aca="true" t="shared" si="1" ref="E20:E31">B20*D20</f>
        <v>0</v>
      </c>
      <c r="F20" s="14"/>
      <c r="G20" s="1091"/>
      <c r="H20" s="1974">
        <f aca="true" t="shared" si="2" ref="H20:H31">G20*B20</f>
        <v>0</v>
      </c>
      <c r="I20" s="14"/>
      <c r="J20" s="1091"/>
      <c r="K20" s="1975">
        <f>B20*J20</f>
        <v>0</v>
      </c>
      <c r="L20" s="14"/>
      <c r="M20" s="1091"/>
      <c r="N20" s="1994">
        <f>B20*M20</f>
        <v>0</v>
      </c>
    </row>
    <row r="21" spans="1:14" ht="15.75" customHeight="1">
      <c r="A21" s="805"/>
      <c r="B21" s="1875"/>
      <c r="C21" s="14"/>
      <c r="D21" s="1987"/>
      <c r="E21" s="1975">
        <f t="shared" si="1"/>
        <v>0</v>
      </c>
      <c r="F21" s="14"/>
      <c r="G21" s="25"/>
      <c r="H21" s="1975">
        <f t="shared" si="2"/>
        <v>0</v>
      </c>
      <c r="I21" s="14"/>
      <c r="J21" s="25"/>
      <c r="K21" s="1975">
        <f aca="true" t="shared" si="3" ref="K21:K31">B21*J21</f>
        <v>0</v>
      </c>
      <c r="L21" s="14"/>
      <c r="M21" s="1991"/>
      <c r="N21" s="1994">
        <f aca="true" t="shared" si="4" ref="N21:N31">B21*M21</f>
        <v>0</v>
      </c>
    </row>
    <row r="22" spans="1:14" ht="15.75" customHeight="1">
      <c r="A22" s="805"/>
      <c r="B22" s="1875"/>
      <c r="C22" s="14"/>
      <c r="D22" s="1987"/>
      <c r="E22" s="1975">
        <f t="shared" si="1"/>
        <v>0</v>
      </c>
      <c r="F22" s="14"/>
      <c r="G22" s="25"/>
      <c r="H22" s="1975">
        <f t="shared" si="2"/>
        <v>0</v>
      </c>
      <c r="I22" s="14"/>
      <c r="J22" s="25"/>
      <c r="K22" s="1975">
        <f t="shared" si="3"/>
        <v>0</v>
      </c>
      <c r="L22" s="14"/>
      <c r="M22" s="1991"/>
      <c r="N22" s="1994">
        <f t="shared" si="4"/>
        <v>0</v>
      </c>
    </row>
    <row r="23" spans="1:14" ht="15.75" customHeight="1">
      <c r="A23" s="805"/>
      <c r="B23" s="1875"/>
      <c r="C23" s="14"/>
      <c r="D23" s="1987"/>
      <c r="E23" s="1975">
        <f t="shared" si="1"/>
        <v>0</v>
      </c>
      <c r="F23" s="14"/>
      <c r="G23" s="25"/>
      <c r="H23" s="1975">
        <f t="shared" si="2"/>
        <v>0</v>
      </c>
      <c r="I23" s="14"/>
      <c r="J23" s="25"/>
      <c r="K23" s="1975">
        <f t="shared" si="3"/>
        <v>0</v>
      </c>
      <c r="L23" s="14"/>
      <c r="M23" s="1991"/>
      <c r="N23" s="1994">
        <f t="shared" si="4"/>
        <v>0</v>
      </c>
    </row>
    <row r="24" spans="1:14" ht="15.75" customHeight="1">
      <c r="A24" s="805"/>
      <c r="B24" s="1875"/>
      <c r="C24" s="14"/>
      <c r="D24" s="1987"/>
      <c r="E24" s="1975">
        <f t="shared" si="1"/>
        <v>0</v>
      </c>
      <c r="F24" s="14"/>
      <c r="G24" s="25"/>
      <c r="H24" s="1975">
        <f t="shared" si="2"/>
        <v>0</v>
      </c>
      <c r="I24" s="14"/>
      <c r="J24" s="25"/>
      <c r="K24" s="1975">
        <f t="shared" si="3"/>
        <v>0</v>
      </c>
      <c r="L24" s="14"/>
      <c r="M24" s="1991"/>
      <c r="N24" s="1994">
        <f t="shared" si="4"/>
        <v>0</v>
      </c>
    </row>
    <row r="25" spans="1:14" ht="15.75" customHeight="1">
      <c r="A25" s="805"/>
      <c r="B25" s="748"/>
      <c r="C25" s="14"/>
      <c r="D25" s="1987"/>
      <c r="E25" s="1975">
        <f t="shared" si="1"/>
        <v>0</v>
      </c>
      <c r="F25" s="14"/>
      <c r="G25" s="25"/>
      <c r="H25" s="1975">
        <f t="shared" si="2"/>
        <v>0</v>
      </c>
      <c r="I25" s="14"/>
      <c r="J25" s="25"/>
      <c r="K25" s="1975">
        <f t="shared" si="3"/>
        <v>0</v>
      </c>
      <c r="L25" s="14"/>
      <c r="M25" s="1991"/>
      <c r="N25" s="1994">
        <f t="shared" si="4"/>
        <v>0</v>
      </c>
    </row>
    <row r="26" spans="1:18" ht="15.75" customHeight="1">
      <c r="A26" s="805"/>
      <c r="B26" s="748"/>
      <c r="C26" s="14"/>
      <c r="D26" s="1987"/>
      <c r="E26" s="1975">
        <f t="shared" si="1"/>
        <v>0</v>
      </c>
      <c r="F26" s="14"/>
      <c r="G26" s="25"/>
      <c r="H26" s="1975">
        <f t="shared" si="2"/>
        <v>0</v>
      </c>
      <c r="I26" s="14"/>
      <c r="J26" s="25"/>
      <c r="K26" s="1975">
        <f t="shared" si="3"/>
        <v>0</v>
      </c>
      <c r="L26" s="14"/>
      <c r="M26" s="1991"/>
      <c r="N26" s="1994">
        <f t="shared" si="4"/>
        <v>0</v>
      </c>
      <c r="R26" s="155"/>
    </row>
    <row r="27" spans="1:14" ht="15.75" customHeight="1">
      <c r="A27" s="805"/>
      <c r="B27" s="748"/>
      <c r="C27" s="14"/>
      <c r="D27" s="1987"/>
      <c r="E27" s="1975">
        <f t="shared" si="1"/>
        <v>0</v>
      </c>
      <c r="F27" s="14"/>
      <c r="G27" s="25"/>
      <c r="H27" s="1975">
        <f t="shared" si="2"/>
        <v>0</v>
      </c>
      <c r="I27" s="14"/>
      <c r="J27" s="25"/>
      <c r="K27" s="1975">
        <f t="shared" si="3"/>
        <v>0</v>
      </c>
      <c r="L27" s="14"/>
      <c r="M27" s="1991"/>
      <c r="N27" s="1994">
        <f t="shared" si="4"/>
        <v>0</v>
      </c>
    </row>
    <row r="28" spans="1:14" ht="15.75" customHeight="1">
      <c r="A28" s="805"/>
      <c r="B28" s="748"/>
      <c r="C28" s="14"/>
      <c r="D28" s="1987"/>
      <c r="E28" s="1975">
        <f t="shared" si="1"/>
        <v>0</v>
      </c>
      <c r="F28" s="14"/>
      <c r="G28" s="25"/>
      <c r="H28" s="1975">
        <f t="shared" si="2"/>
        <v>0</v>
      </c>
      <c r="I28" s="14"/>
      <c r="J28" s="25"/>
      <c r="K28" s="1975">
        <f t="shared" si="3"/>
        <v>0</v>
      </c>
      <c r="L28" s="14"/>
      <c r="M28" s="1991"/>
      <c r="N28" s="1994">
        <f t="shared" si="4"/>
        <v>0</v>
      </c>
    </row>
    <row r="29" spans="1:14" ht="15.75" customHeight="1">
      <c r="A29" s="805"/>
      <c r="B29" s="748"/>
      <c r="C29" s="14"/>
      <c r="D29" s="1987"/>
      <c r="E29" s="1975">
        <f t="shared" si="1"/>
        <v>0</v>
      </c>
      <c r="F29" s="14"/>
      <c r="G29" s="25"/>
      <c r="H29" s="1975">
        <f t="shared" si="2"/>
        <v>0</v>
      </c>
      <c r="I29" s="14"/>
      <c r="J29" s="25"/>
      <c r="K29" s="1975">
        <f t="shared" si="3"/>
        <v>0</v>
      </c>
      <c r="L29" s="14"/>
      <c r="M29" s="1991"/>
      <c r="N29" s="1994">
        <f t="shared" si="4"/>
        <v>0</v>
      </c>
    </row>
    <row r="30" spans="1:14" ht="15.75" customHeight="1">
      <c r="A30" s="805"/>
      <c r="B30" s="748"/>
      <c r="C30" s="14"/>
      <c r="D30" s="1987"/>
      <c r="E30" s="1975">
        <f t="shared" si="1"/>
        <v>0</v>
      </c>
      <c r="F30" s="14"/>
      <c r="G30" s="25"/>
      <c r="H30" s="1975">
        <f t="shared" si="2"/>
        <v>0</v>
      </c>
      <c r="I30" s="14"/>
      <c r="J30" s="25"/>
      <c r="K30" s="1975">
        <f t="shared" si="3"/>
        <v>0</v>
      </c>
      <c r="L30" s="14"/>
      <c r="M30" s="1991"/>
      <c r="N30" s="1994">
        <f t="shared" si="4"/>
        <v>0</v>
      </c>
    </row>
    <row r="31" spans="1:14" ht="15.75" customHeight="1" thickBot="1">
      <c r="A31" s="1967"/>
      <c r="B31" s="1897"/>
      <c r="C31" s="14"/>
      <c r="D31" s="1988"/>
      <c r="E31" s="1976">
        <f t="shared" si="1"/>
        <v>0</v>
      </c>
      <c r="F31" s="14"/>
      <c r="G31" s="26"/>
      <c r="H31" s="1992">
        <f t="shared" si="2"/>
        <v>0</v>
      </c>
      <c r="I31" s="14"/>
      <c r="J31" s="26"/>
      <c r="K31" s="1992">
        <f t="shared" si="3"/>
        <v>0</v>
      </c>
      <c r="L31" s="14"/>
      <c r="M31" s="1066"/>
      <c r="N31" s="1995">
        <f t="shared" si="4"/>
        <v>0</v>
      </c>
    </row>
    <row r="32" spans="1:14" ht="15.75" customHeight="1" thickBot="1">
      <c r="A32" s="13"/>
      <c r="B32" s="13"/>
      <c r="C32" s="11"/>
      <c r="D32" s="13"/>
      <c r="E32" s="1895">
        <f>SUM(E20:E31)</f>
        <v>0</v>
      </c>
      <c r="F32" s="11"/>
      <c r="G32" s="13"/>
      <c r="H32" s="28">
        <f>SUM(H20:H31)</f>
        <v>0</v>
      </c>
      <c r="I32" s="13"/>
      <c r="J32" s="13"/>
      <c r="K32" s="1895">
        <f>SUM(K20:K31)</f>
        <v>0</v>
      </c>
      <c r="L32" s="13"/>
      <c r="M32" s="13"/>
      <c r="N32" s="1896">
        <f>SUM(N20:N31)</f>
        <v>0</v>
      </c>
    </row>
    <row r="33" spans="1:14" ht="15.75" customHeight="1">
      <c r="A33" s="16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1"/>
      <c r="N33" s="23"/>
    </row>
    <row r="34" spans="1:14" ht="15.75" customHeight="1" thickBot="1">
      <c r="A34" s="16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1"/>
      <c r="N34" s="23"/>
    </row>
    <row r="35" spans="1:14" ht="18.75" thickBot="1">
      <c r="A35" s="93" t="s">
        <v>300</v>
      </c>
      <c r="B35" s="92"/>
      <c r="C35" s="92"/>
      <c r="D35" s="92"/>
      <c r="E35" s="92"/>
      <c r="F35" s="92"/>
      <c r="G35" s="90"/>
      <c r="H35" s="90"/>
      <c r="I35" s="90"/>
      <c r="J35" s="90"/>
      <c r="K35" s="90"/>
      <c r="L35" s="90"/>
      <c r="M35" s="160"/>
      <c r="N35" s="161"/>
    </row>
    <row r="36" spans="1:14" ht="21" customHeight="1" thickBot="1">
      <c r="A36" s="204" t="s">
        <v>12</v>
      </c>
      <c r="B36" s="641"/>
      <c r="C36" s="642" t="str">
        <f>'Företagsfakta '!J3</f>
        <v>År 2012</v>
      </c>
      <c r="D36" s="13"/>
      <c r="E36" s="13"/>
      <c r="F36" s="13"/>
      <c r="G36" s="13"/>
      <c r="H36" s="13"/>
      <c r="I36" s="13" t="s">
        <v>0</v>
      </c>
      <c r="J36" s="13"/>
      <c r="K36" s="13"/>
      <c r="L36" s="13"/>
      <c r="M36" s="11" t="s">
        <v>0</v>
      </c>
      <c r="N36" s="23"/>
    </row>
    <row r="37" spans="1:15" ht="30" customHeight="1" thickBot="1">
      <c r="A37" s="219" t="s">
        <v>60</v>
      </c>
      <c r="B37" s="220" t="s">
        <v>269</v>
      </c>
      <c r="C37" s="220" t="s">
        <v>112</v>
      </c>
      <c r="D37" s="220" t="s">
        <v>101</v>
      </c>
      <c r="E37" s="220" t="s">
        <v>114</v>
      </c>
      <c r="F37" s="1039"/>
      <c r="G37" s="1452" t="s">
        <v>0</v>
      </c>
      <c r="H37" s="1039" t="s">
        <v>0</v>
      </c>
      <c r="I37" s="220" t="s">
        <v>103</v>
      </c>
      <c r="J37" s="220" t="s">
        <v>113</v>
      </c>
      <c r="K37" s="220" t="s">
        <v>371</v>
      </c>
      <c r="L37" s="221" t="s">
        <v>36</v>
      </c>
      <c r="M37" s="11"/>
      <c r="N37" s="23"/>
      <c r="O37" s="72"/>
    </row>
    <row r="38" spans="1:15" ht="15.75" customHeight="1">
      <c r="A38" s="224" t="s">
        <v>8</v>
      </c>
      <c r="B38" s="749"/>
      <c r="C38" s="750"/>
      <c r="D38" s="750"/>
      <c r="E38" s="750"/>
      <c r="F38" s="750"/>
      <c r="G38" s="750"/>
      <c r="H38" s="750"/>
      <c r="I38" s="750"/>
      <c r="J38" s="750"/>
      <c r="K38" s="762">
        <f>E63</f>
        <v>0</v>
      </c>
      <c r="L38" s="763">
        <f>SUM(B38:K38)</f>
        <v>0</v>
      </c>
      <c r="M38" s="222" t="s">
        <v>138</v>
      </c>
      <c r="N38" s="214"/>
      <c r="O38" s="72"/>
    </row>
    <row r="39" spans="1:14" ht="15.75" customHeight="1">
      <c r="A39" s="224" t="s">
        <v>9</v>
      </c>
      <c r="B39" s="749"/>
      <c r="C39" s="750"/>
      <c r="D39" s="750"/>
      <c r="E39" s="750"/>
      <c r="F39" s="750"/>
      <c r="G39" s="750"/>
      <c r="H39" s="750"/>
      <c r="I39" s="750"/>
      <c r="J39" s="750"/>
      <c r="K39" s="762">
        <f>H63</f>
        <v>0</v>
      </c>
      <c r="L39" s="763">
        <f>SUM(B39:K39)</f>
        <v>0</v>
      </c>
      <c r="M39" s="192" t="s">
        <v>139</v>
      </c>
      <c r="N39" s="223"/>
    </row>
    <row r="40" spans="1:14" ht="15.75" customHeight="1">
      <c r="A40" s="224" t="s">
        <v>10</v>
      </c>
      <c r="B40" s="749"/>
      <c r="C40" s="750"/>
      <c r="D40" s="750"/>
      <c r="E40" s="750"/>
      <c r="F40" s="750"/>
      <c r="G40" s="750"/>
      <c r="H40" s="750"/>
      <c r="I40" s="750"/>
      <c r="J40" s="750"/>
      <c r="K40" s="762">
        <f>K63</f>
        <v>0</v>
      </c>
      <c r="L40" s="763">
        <f>SUM(B40:K40)</f>
        <v>0</v>
      </c>
      <c r="M40" s="192" t="s">
        <v>140</v>
      </c>
      <c r="N40" s="223"/>
    </row>
    <row r="41" spans="1:14" ht="15.75" customHeight="1" thickBot="1">
      <c r="A41" s="225" t="s">
        <v>11</v>
      </c>
      <c r="B41" s="753"/>
      <c r="C41" s="754"/>
      <c r="D41" s="754"/>
      <c r="E41" s="754"/>
      <c r="F41" s="754"/>
      <c r="G41" s="754"/>
      <c r="H41" s="754"/>
      <c r="I41" s="754"/>
      <c r="J41" s="754"/>
      <c r="K41" s="764">
        <f>N63</f>
        <v>0</v>
      </c>
      <c r="L41" s="765">
        <f>SUM(B41:K41)</f>
        <v>0</v>
      </c>
      <c r="M41" s="192" t="s">
        <v>141</v>
      </c>
      <c r="N41" s="223"/>
    </row>
    <row r="42" spans="1:14" ht="15.75" customHeight="1" thickBot="1">
      <c r="A42" s="1881" t="s">
        <v>36</v>
      </c>
      <c r="B42" s="1882">
        <f aca="true" t="shared" si="5" ref="B42:L42">SUM(B38:B41)</f>
        <v>0</v>
      </c>
      <c r="C42" s="1882">
        <f t="shared" si="5"/>
        <v>0</v>
      </c>
      <c r="D42" s="1882">
        <f t="shared" si="5"/>
        <v>0</v>
      </c>
      <c r="E42" s="1882">
        <f t="shared" si="5"/>
        <v>0</v>
      </c>
      <c r="F42" s="1882">
        <f t="shared" si="5"/>
        <v>0</v>
      </c>
      <c r="G42" s="1882">
        <f t="shared" si="5"/>
        <v>0</v>
      </c>
      <c r="H42" s="1882">
        <f t="shared" si="5"/>
        <v>0</v>
      </c>
      <c r="I42" s="1882">
        <f t="shared" si="5"/>
        <v>0</v>
      </c>
      <c r="J42" s="1882">
        <f t="shared" si="5"/>
        <v>0</v>
      </c>
      <c r="K42" s="1451">
        <f t="shared" si="5"/>
        <v>0</v>
      </c>
      <c r="L42" s="766">
        <f t="shared" si="5"/>
        <v>0</v>
      </c>
      <c r="M42" s="193"/>
      <c r="N42" s="215"/>
    </row>
    <row r="43" spans="1:14" ht="5.25" customHeight="1" thickBot="1">
      <c r="A43" s="644"/>
      <c r="B43" s="89"/>
      <c r="C43" s="89"/>
      <c r="D43" s="89"/>
      <c r="E43" s="645"/>
      <c r="F43" s="13"/>
      <c r="G43" s="13"/>
      <c r="H43" s="13"/>
      <c r="I43" s="13"/>
      <c r="J43" s="13"/>
      <c r="K43" s="13"/>
      <c r="L43" s="13"/>
      <c r="M43" s="11"/>
      <c r="N43" s="23"/>
    </row>
    <row r="44" spans="1:14" ht="25.5" customHeight="1" thickBot="1">
      <c r="A44" s="226" t="s">
        <v>108</v>
      </c>
      <c r="B44" s="227" t="s">
        <v>8</v>
      </c>
      <c r="C44" s="227" t="s">
        <v>9</v>
      </c>
      <c r="D44" s="227" t="s">
        <v>10</v>
      </c>
      <c r="E44" s="228" t="s">
        <v>11</v>
      </c>
      <c r="F44" s="11"/>
      <c r="G44" s="226" t="s">
        <v>270</v>
      </c>
      <c r="H44" s="227" t="s">
        <v>8</v>
      </c>
      <c r="I44" s="227" t="s">
        <v>9</v>
      </c>
      <c r="J44" s="227" t="s">
        <v>10</v>
      </c>
      <c r="K44" s="228" t="s">
        <v>11</v>
      </c>
      <c r="L44" s="13"/>
      <c r="M44" s="1711" t="s">
        <v>145</v>
      </c>
      <c r="N44" s="1901" t="s">
        <v>65</v>
      </c>
    </row>
    <row r="45" spans="1:14" ht="15.75" customHeight="1">
      <c r="A45" s="1883" t="s">
        <v>110</v>
      </c>
      <c r="B45" s="757"/>
      <c r="C45" s="758"/>
      <c r="D45" s="758"/>
      <c r="E45" s="759"/>
      <c r="F45" s="11"/>
      <c r="G45" s="1898" t="s">
        <v>110</v>
      </c>
      <c r="H45" s="757"/>
      <c r="I45" s="758"/>
      <c r="J45" s="758"/>
      <c r="K45" s="759"/>
      <c r="L45" s="13"/>
      <c r="M45" s="229" t="s">
        <v>142</v>
      </c>
      <c r="N45" s="130"/>
    </row>
    <row r="46" spans="1:14" ht="15.75" customHeight="1">
      <c r="A46" s="1884" t="s">
        <v>109</v>
      </c>
      <c r="B46" s="747"/>
      <c r="C46" s="650"/>
      <c r="D46" s="650"/>
      <c r="E46" s="748"/>
      <c r="F46" s="11"/>
      <c r="G46" s="1899" t="s">
        <v>109</v>
      </c>
      <c r="H46" s="747"/>
      <c r="I46" s="650"/>
      <c r="J46" s="650"/>
      <c r="K46" s="748"/>
      <c r="L46" s="13"/>
      <c r="M46" s="20" t="s">
        <v>143</v>
      </c>
      <c r="N46" s="131"/>
    </row>
    <row r="47" spans="1:15" ht="15.75" customHeight="1" thickBot="1">
      <c r="A47" s="1885" t="s">
        <v>36</v>
      </c>
      <c r="B47" s="767">
        <f>B$45*B$46</f>
        <v>0</v>
      </c>
      <c r="C47" s="767">
        <f>C$45*C$46</f>
        <v>0</v>
      </c>
      <c r="D47" s="767">
        <f>D$45*D$46</f>
        <v>0</v>
      </c>
      <c r="E47" s="767">
        <f>E$45*E$46</f>
        <v>0</v>
      </c>
      <c r="F47" s="11"/>
      <c r="G47" s="1900" t="s">
        <v>36</v>
      </c>
      <c r="H47" s="767">
        <f>H$45*H$46</f>
        <v>0</v>
      </c>
      <c r="I47" s="767">
        <f>I$45*I$46</f>
        <v>0</v>
      </c>
      <c r="J47" s="767">
        <f>J$45*J$46</f>
        <v>0</v>
      </c>
      <c r="K47" s="767">
        <f>K$45*K$46</f>
        <v>0</v>
      </c>
      <c r="L47" s="13"/>
      <c r="M47" s="745" t="s">
        <v>144</v>
      </c>
      <c r="N47" s="649">
        <f>100-N46-N45</f>
        <v>100</v>
      </c>
      <c r="O47" t="s">
        <v>0</v>
      </c>
    </row>
    <row r="48" spans="1:14" ht="15.75" customHeight="1" thickBot="1">
      <c r="A48" s="22"/>
      <c r="B48" s="11"/>
      <c r="C48" s="11"/>
      <c r="D48" s="11"/>
      <c r="E48" s="11"/>
      <c r="F48" s="11"/>
      <c r="G48" s="11"/>
      <c r="H48" s="13"/>
      <c r="I48" s="180" t="s">
        <v>0</v>
      </c>
      <c r="J48" s="180"/>
      <c r="K48" s="180"/>
      <c r="L48" s="13"/>
      <c r="M48" s="181"/>
      <c r="N48" s="1902">
        <f>SUM(N45:N47)</f>
        <v>100</v>
      </c>
    </row>
    <row r="49" spans="1:14" ht="6.75" customHeight="1" thickBot="1">
      <c r="A49" s="22"/>
      <c r="B49" s="11"/>
      <c r="C49" s="11"/>
      <c r="D49" s="11"/>
      <c r="E49" s="11"/>
      <c r="F49" s="11"/>
      <c r="G49" s="11"/>
      <c r="H49" s="13"/>
      <c r="I49" s="180"/>
      <c r="J49" s="180"/>
      <c r="K49" s="180"/>
      <c r="L49" s="13"/>
      <c r="M49" s="181"/>
      <c r="N49" s="1622"/>
    </row>
    <row r="50" spans="1:14" ht="27" customHeight="1" thickBot="1">
      <c r="A50" s="226" t="s">
        <v>106</v>
      </c>
      <c r="B50" s="228" t="s">
        <v>105</v>
      </c>
      <c r="C50" s="14"/>
      <c r="D50" s="647" t="s">
        <v>364</v>
      </c>
      <c r="E50" s="1903" t="s">
        <v>386</v>
      </c>
      <c r="F50" s="14"/>
      <c r="G50" s="226" t="s">
        <v>367</v>
      </c>
      <c r="H50" s="1904" t="s">
        <v>385</v>
      </c>
      <c r="I50" s="14"/>
      <c r="J50" s="1997" t="s">
        <v>368</v>
      </c>
      <c r="K50" s="1905" t="s">
        <v>387</v>
      </c>
      <c r="L50" s="14"/>
      <c r="M50" s="646" t="s">
        <v>11</v>
      </c>
      <c r="N50" s="1903" t="s">
        <v>388</v>
      </c>
    </row>
    <row r="51" spans="1:14" ht="15.75" customHeight="1" thickBot="1">
      <c r="A51" s="1967"/>
      <c r="B51" s="1875"/>
      <c r="C51" s="14"/>
      <c r="D51" s="1986"/>
      <c r="E51" s="1970">
        <f aca="true" t="shared" si="6" ref="E51:E62">B51*D51</f>
        <v>0</v>
      </c>
      <c r="F51" s="14"/>
      <c r="G51" s="1091"/>
      <c r="H51" s="1970">
        <f aca="true" t="shared" si="7" ref="H51:H62">G51*B51</f>
        <v>0</v>
      </c>
      <c r="I51" s="14"/>
      <c r="J51" s="1091"/>
      <c r="K51" s="1971">
        <f>B51*J51</f>
        <v>0</v>
      </c>
      <c r="L51" s="14"/>
      <c r="M51" s="1091"/>
      <c r="N51" s="1998">
        <f>B51*M51</f>
        <v>0</v>
      </c>
    </row>
    <row r="52" spans="1:14" ht="15.75" customHeight="1">
      <c r="A52" s="805"/>
      <c r="B52" s="1875"/>
      <c r="C52" s="14"/>
      <c r="D52" s="1987"/>
      <c r="E52" s="1971">
        <f t="shared" si="6"/>
        <v>0</v>
      </c>
      <c r="F52" s="14"/>
      <c r="G52" s="25"/>
      <c r="H52" s="1971">
        <f t="shared" si="7"/>
        <v>0</v>
      </c>
      <c r="I52" s="14"/>
      <c r="J52" s="25"/>
      <c r="K52" s="1971">
        <f aca="true" t="shared" si="8" ref="K52:K62">B52*J52</f>
        <v>0</v>
      </c>
      <c r="L52" s="14"/>
      <c r="M52" s="1991"/>
      <c r="N52" s="1998">
        <f aca="true" t="shared" si="9" ref="N52:N62">B52*M52</f>
        <v>0</v>
      </c>
    </row>
    <row r="53" spans="1:14" ht="15.75" customHeight="1">
      <c r="A53" s="805"/>
      <c r="B53" s="1875"/>
      <c r="C53" s="14"/>
      <c r="D53" s="1987"/>
      <c r="E53" s="1971">
        <f t="shared" si="6"/>
        <v>0</v>
      </c>
      <c r="F53" s="14"/>
      <c r="G53" s="25"/>
      <c r="H53" s="1971">
        <f t="shared" si="7"/>
        <v>0</v>
      </c>
      <c r="I53" s="14"/>
      <c r="J53" s="25"/>
      <c r="K53" s="1971">
        <f t="shared" si="8"/>
        <v>0</v>
      </c>
      <c r="L53" s="14"/>
      <c r="M53" s="1991"/>
      <c r="N53" s="1998">
        <f t="shared" si="9"/>
        <v>0</v>
      </c>
    </row>
    <row r="54" spans="1:14" ht="15.75" customHeight="1">
      <c r="A54" s="805"/>
      <c r="B54" s="1875"/>
      <c r="C54" s="14"/>
      <c r="D54" s="1987"/>
      <c r="E54" s="1971">
        <f t="shared" si="6"/>
        <v>0</v>
      </c>
      <c r="F54" s="14"/>
      <c r="G54" s="25"/>
      <c r="H54" s="1971">
        <f t="shared" si="7"/>
        <v>0</v>
      </c>
      <c r="I54" s="14"/>
      <c r="J54" s="25"/>
      <c r="K54" s="1971">
        <f t="shared" si="8"/>
        <v>0</v>
      </c>
      <c r="L54" s="14"/>
      <c r="M54" s="1991"/>
      <c r="N54" s="1998">
        <f t="shared" si="9"/>
        <v>0</v>
      </c>
    </row>
    <row r="55" spans="1:14" ht="15.75" customHeight="1">
      <c r="A55" s="805"/>
      <c r="B55" s="1875"/>
      <c r="C55" s="14"/>
      <c r="D55" s="1987"/>
      <c r="E55" s="1971">
        <f t="shared" si="6"/>
        <v>0</v>
      </c>
      <c r="F55" s="14"/>
      <c r="G55" s="25"/>
      <c r="H55" s="1971">
        <f t="shared" si="7"/>
        <v>0</v>
      </c>
      <c r="I55" s="14"/>
      <c r="J55" s="25"/>
      <c r="K55" s="1971">
        <f t="shared" si="8"/>
        <v>0</v>
      </c>
      <c r="L55" s="14"/>
      <c r="M55" s="1991"/>
      <c r="N55" s="1998">
        <f t="shared" si="9"/>
        <v>0</v>
      </c>
    </row>
    <row r="56" spans="1:14" ht="15.75" customHeight="1">
      <c r="A56" s="805"/>
      <c r="B56" s="748"/>
      <c r="C56" s="14"/>
      <c r="D56" s="1987"/>
      <c r="E56" s="1971">
        <f t="shared" si="6"/>
        <v>0</v>
      </c>
      <c r="F56" s="14"/>
      <c r="G56" s="25"/>
      <c r="H56" s="1971">
        <f t="shared" si="7"/>
        <v>0</v>
      </c>
      <c r="I56" s="14"/>
      <c r="J56" s="25"/>
      <c r="K56" s="1971">
        <f t="shared" si="8"/>
        <v>0</v>
      </c>
      <c r="L56" s="14"/>
      <c r="M56" s="1991"/>
      <c r="N56" s="1998">
        <f t="shared" si="9"/>
        <v>0</v>
      </c>
    </row>
    <row r="57" spans="1:14" ht="15.75" customHeight="1">
      <c r="A57" s="805"/>
      <c r="B57" s="748"/>
      <c r="C57" s="14"/>
      <c r="D57" s="1987"/>
      <c r="E57" s="1971">
        <f t="shared" si="6"/>
        <v>0</v>
      </c>
      <c r="F57" s="14"/>
      <c r="G57" s="25"/>
      <c r="H57" s="1971">
        <f t="shared" si="7"/>
        <v>0</v>
      </c>
      <c r="I57" s="14"/>
      <c r="J57" s="25"/>
      <c r="K57" s="1971">
        <f t="shared" si="8"/>
        <v>0</v>
      </c>
      <c r="L57" s="14"/>
      <c r="M57" s="1991"/>
      <c r="N57" s="1998">
        <f t="shared" si="9"/>
        <v>0</v>
      </c>
    </row>
    <row r="58" spans="1:14" ht="15.75" customHeight="1">
      <c r="A58" s="805"/>
      <c r="B58" s="748"/>
      <c r="C58" s="14"/>
      <c r="D58" s="1987"/>
      <c r="E58" s="1971">
        <f t="shared" si="6"/>
        <v>0</v>
      </c>
      <c r="F58" s="14"/>
      <c r="G58" s="25"/>
      <c r="H58" s="1971">
        <f t="shared" si="7"/>
        <v>0</v>
      </c>
      <c r="I58" s="14"/>
      <c r="J58" s="25"/>
      <c r="K58" s="1971">
        <f t="shared" si="8"/>
        <v>0</v>
      </c>
      <c r="L58" s="14"/>
      <c r="M58" s="1991"/>
      <c r="N58" s="1998">
        <f t="shared" si="9"/>
        <v>0</v>
      </c>
    </row>
    <row r="59" spans="1:14" ht="15.75" customHeight="1">
      <c r="A59" s="805"/>
      <c r="B59" s="748"/>
      <c r="C59" s="14"/>
      <c r="D59" s="1987"/>
      <c r="E59" s="1971">
        <f t="shared" si="6"/>
        <v>0</v>
      </c>
      <c r="F59" s="14"/>
      <c r="G59" s="25"/>
      <c r="H59" s="1971">
        <f t="shared" si="7"/>
        <v>0</v>
      </c>
      <c r="I59" s="14"/>
      <c r="J59" s="25"/>
      <c r="K59" s="1971">
        <f t="shared" si="8"/>
        <v>0</v>
      </c>
      <c r="L59" s="14"/>
      <c r="M59" s="1991"/>
      <c r="N59" s="1998">
        <f t="shared" si="9"/>
        <v>0</v>
      </c>
    </row>
    <row r="60" spans="1:14" ht="15.75" customHeight="1">
      <c r="A60" s="805"/>
      <c r="B60" s="748"/>
      <c r="C60" s="14"/>
      <c r="D60" s="1987"/>
      <c r="E60" s="1971">
        <f t="shared" si="6"/>
        <v>0</v>
      </c>
      <c r="F60" s="14"/>
      <c r="G60" s="25"/>
      <c r="H60" s="1971">
        <f t="shared" si="7"/>
        <v>0</v>
      </c>
      <c r="I60" s="14"/>
      <c r="J60" s="25"/>
      <c r="K60" s="1971">
        <f t="shared" si="8"/>
        <v>0</v>
      </c>
      <c r="L60" s="14"/>
      <c r="M60" s="1991"/>
      <c r="N60" s="1998">
        <f t="shared" si="9"/>
        <v>0</v>
      </c>
    </row>
    <row r="61" spans="1:14" ht="15.75" customHeight="1">
      <c r="A61" s="805"/>
      <c r="B61" s="748"/>
      <c r="C61" s="14"/>
      <c r="D61" s="1987"/>
      <c r="E61" s="1971">
        <f t="shared" si="6"/>
        <v>0</v>
      </c>
      <c r="F61" s="14"/>
      <c r="G61" s="25"/>
      <c r="H61" s="1971">
        <f t="shared" si="7"/>
        <v>0</v>
      </c>
      <c r="I61" s="14"/>
      <c r="J61" s="25"/>
      <c r="K61" s="1971">
        <f t="shared" si="8"/>
        <v>0</v>
      </c>
      <c r="L61" s="14"/>
      <c r="M61" s="1991"/>
      <c r="N61" s="1998">
        <f t="shared" si="9"/>
        <v>0</v>
      </c>
    </row>
    <row r="62" spans="1:14" ht="15.75" customHeight="1" thickBot="1">
      <c r="A62" s="778"/>
      <c r="B62" s="1897"/>
      <c r="C62" s="14"/>
      <c r="D62" s="1988"/>
      <c r="E62" s="1972">
        <f t="shared" si="6"/>
        <v>0</v>
      </c>
      <c r="F62" s="14"/>
      <c r="G62" s="26"/>
      <c r="H62" s="1996">
        <f t="shared" si="7"/>
        <v>0</v>
      </c>
      <c r="I62" s="14"/>
      <c r="J62" s="26"/>
      <c r="K62" s="1996">
        <f t="shared" si="8"/>
        <v>0</v>
      </c>
      <c r="L62" s="14"/>
      <c r="M62" s="1066"/>
      <c r="N62" s="1999">
        <f t="shared" si="9"/>
        <v>0</v>
      </c>
    </row>
    <row r="63" spans="1:14" ht="15.75" customHeight="1" thickBot="1">
      <c r="A63" s="13"/>
      <c r="B63" s="13"/>
      <c r="C63" s="11"/>
      <c r="D63" s="13"/>
      <c r="E63" s="1906">
        <f>SUM(E51:E62)</f>
        <v>0</v>
      </c>
      <c r="F63" s="11"/>
      <c r="G63" s="13"/>
      <c r="H63" s="1907">
        <f>SUM(H51:H62)</f>
        <v>0</v>
      </c>
      <c r="I63" s="13"/>
      <c r="J63" s="13"/>
      <c r="K63" s="1906">
        <f>SUM(K51:K62)</f>
        <v>0</v>
      </c>
      <c r="L63" s="13"/>
      <c r="M63" s="13"/>
      <c r="N63" s="1908">
        <f>SUM(N51:N62)</f>
        <v>0</v>
      </c>
    </row>
    <row r="64" spans="1:14" ht="15.75" customHeight="1">
      <c r="A64" s="16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1"/>
      <c r="N64" s="23"/>
    </row>
    <row r="65" spans="1:14" ht="15.75" customHeight="1" thickBot="1">
      <c r="A65" s="16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1"/>
      <c r="N65" s="23"/>
    </row>
    <row r="66" spans="1:14" ht="18.75" thickBot="1">
      <c r="A66" s="93" t="s">
        <v>300</v>
      </c>
      <c r="B66" s="92"/>
      <c r="C66" s="92"/>
      <c r="D66" s="92"/>
      <c r="E66" s="92"/>
      <c r="F66" s="92"/>
      <c r="G66" s="773"/>
      <c r="H66" s="773"/>
      <c r="I66" s="773"/>
      <c r="J66" s="774"/>
      <c r="K66" s="774"/>
      <c r="L66" s="774"/>
      <c r="M66" s="773"/>
      <c r="N66" s="775"/>
    </row>
    <row r="67" spans="1:14" ht="21" customHeight="1" thickBot="1">
      <c r="A67" s="205" t="s">
        <v>12</v>
      </c>
      <c r="B67" s="1909"/>
      <c r="C67" s="1022" t="str">
        <f>'Företagsfakta '!K3</f>
        <v>År 2013</v>
      </c>
      <c r="D67" s="13"/>
      <c r="E67" s="13"/>
      <c r="F67" s="13"/>
      <c r="G67" s="13"/>
      <c r="H67" s="13"/>
      <c r="I67" s="13" t="s">
        <v>0</v>
      </c>
      <c r="J67" s="13"/>
      <c r="K67" s="13"/>
      <c r="L67" s="13"/>
      <c r="M67" s="11" t="s">
        <v>0</v>
      </c>
      <c r="N67" s="23"/>
    </row>
    <row r="68" spans="1:15" ht="30" customHeight="1" thickBot="1">
      <c r="A68" s="1910" t="s">
        <v>60</v>
      </c>
      <c r="B68" s="1911" t="s">
        <v>269</v>
      </c>
      <c r="C68" s="1911" t="s">
        <v>112</v>
      </c>
      <c r="D68" s="1911" t="s">
        <v>101</v>
      </c>
      <c r="E68" s="1911" t="s">
        <v>114</v>
      </c>
      <c r="F68" s="1039"/>
      <c r="G68" s="1452" t="s">
        <v>0</v>
      </c>
      <c r="H68" s="1039" t="s">
        <v>0</v>
      </c>
      <c r="I68" s="1911" t="s">
        <v>103</v>
      </c>
      <c r="J68" s="1911" t="s">
        <v>113</v>
      </c>
      <c r="K68" s="1911" t="s">
        <v>371</v>
      </c>
      <c r="L68" s="1912" t="s">
        <v>36</v>
      </c>
      <c r="M68" s="11"/>
      <c r="N68" s="23"/>
      <c r="O68" s="72"/>
    </row>
    <row r="69" spans="1:15" ht="15.75" customHeight="1">
      <c r="A69" s="231" t="s">
        <v>8</v>
      </c>
      <c r="B69" s="749"/>
      <c r="C69" s="750"/>
      <c r="D69" s="750"/>
      <c r="E69" s="750"/>
      <c r="F69" s="750"/>
      <c r="G69" s="750"/>
      <c r="H69" s="750"/>
      <c r="I69" s="750"/>
      <c r="J69" s="750"/>
      <c r="K69" s="1913">
        <f>E94</f>
        <v>0</v>
      </c>
      <c r="L69" s="1653">
        <f>SUM(B69:K69)</f>
        <v>0</v>
      </c>
      <c r="M69" s="237" t="s">
        <v>138</v>
      </c>
      <c r="N69" s="218"/>
      <c r="O69" s="72"/>
    </row>
    <row r="70" spans="1:14" ht="15.75" customHeight="1">
      <c r="A70" s="231" t="s">
        <v>9</v>
      </c>
      <c r="B70" s="749"/>
      <c r="C70" s="750"/>
      <c r="D70" s="750"/>
      <c r="E70" s="750"/>
      <c r="F70" s="750"/>
      <c r="G70" s="750"/>
      <c r="H70" s="750"/>
      <c r="I70" s="750"/>
      <c r="J70" s="750"/>
      <c r="K70" s="1913">
        <f>H94</f>
        <v>0</v>
      </c>
      <c r="L70" s="1653">
        <f>SUM(B70:K70)</f>
        <v>0</v>
      </c>
      <c r="M70" s="194" t="s">
        <v>139</v>
      </c>
      <c r="N70" s="2"/>
    </row>
    <row r="71" spans="1:14" ht="15.75" customHeight="1">
      <c r="A71" s="231" t="s">
        <v>10</v>
      </c>
      <c r="B71" s="749"/>
      <c r="C71" s="750"/>
      <c r="D71" s="750"/>
      <c r="E71" s="750"/>
      <c r="F71" s="750"/>
      <c r="G71" s="750"/>
      <c r="H71" s="750"/>
      <c r="I71" s="750"/>
      <c r="J71" s="750"/>
      <c r="K71" s="1913">
        <f>K94</f>
        <v>0</v>
      </c>
      <c r="L71" s="1653">
        <f>SUM(B71:K71)</f>
        <v>0</v>
      </c>
      <c r="M71" s="194" t="s">
        <v>140</v>
      </c>
      <c r="N71" s="2"/>
    </row>
    <row r="72" spans="1:14" ht="15.75" customHeight="1" thickBot="1">
      <c r="A72" s="232" t="s">
        <v>11</v>
      </c>
      <c r="B72" s="753"/>
      <c r="C72" s="754"/>
      <c r="D72" s="754"/>
      <c r="E72" s="754"/>
      <c r="F72" s="754"/>
      <c r="G72" s="754"/>
      <c r="H72" s="754"/>
      <c r="I72" s="754"/>
      <c r="J72" s="754"/>
      <c r="K72" s="1914">
        <f>N94</f>
        <v>0</v>
      </c>
      <c r="L72" s="1654">
        <f>SUM(B72:K72)</f>
        <v>0</v>
      </c>
      <c r="M72" s="194" t="s">
        <v>141</v>
      </c>
      <c r="N72" s="2"/>
    </row>
    <row r="73" spans="1:14" ht="15.75" customHeight="1" thickBot="1">
      <c r="A73" s="1917" t="s">
        <v>36</v>
      </c>
      <c r="B73" s="1918">
        <f aca="true" t="shared" si="10" ref="B73:L73">SUM(B69:B72)</f>
        <v>0</v>
      </c>
      <c r="C73" s="1918">
        <f t="shared" si="10"/>
        <v>0</v>
      </c>
      <c r="D73" s="1918">
        <f t="shared" si="10"/>
        <v>0</v>
      </c>
      <c r="E73" s="1918">
        <f t="shared" si="10"/>
        <v>0</v>
      </c>
      <c r="F73" s="1918">
        <f t="shared" si="10"/>
        <v>0</v>
      </c>
      <c r="G73" s="1918">
        <f t="shared" si="10"/>
        <v>0</v>
      </c>
      <c r="H73" s="1918">
        <f t="shared" si="10"/>
        <v>0</v>
      </c>
      <c r="I73" s="1918">
        <f t="shared" si="10"/>
        <v>0</v>
      </c>
      <c r="J73" s="1918">
        <f t="shared" si="10"/>
        <v>0</v>
      </c>
      <c r="K73" s="1915">
        <f t="shared" si="10"/>
        <v>0</v>
      </c>
      <c r="L73" s="1916">
        <f t="shared" si="10"/>
        <v>0</v>
      </c>
      <c r="M73" s="195"/>
      <c r="N73" s="3"/>
    </row>
    <row r="74" spans="1:14" ht="5.25" customHeight="1" thickBot="1">
      <c r="A74" s="644"/>
      <c r="B74" s="89"/>
      <c r="C74" s="89"/>
      <c r="D74" s="89"/>
      <c r="E74" s="645"/>
      <c r="F74" s="13"/>
      <c r="G74" s="13"/>
      <c r="H74" s="13"/>
      <c r="I74" s="13"/>
      <c r="J74" s="13"/>
      <c r="K74" s="13"/>
      <c r="L74" s="13"/>
      <c r="M74" s="11"/>
      <c r="N74" s="23"/>
    </row>
    <row r="75" spans="1:14" ht="25.5" customHeight="1" thickBot="1">
      <c r="A75" s="233" t="s">
        <v>108</v>
      </c>
      <c r="B75" s="235" t="s">
        <v>8</v>
      </c>
      <c r="C75" s="235" t="s">
        <v>9</v>
      </c>
      <c r="D75" s="235" t="s">
        <v>10</v>
      </c>
      <c r="E75" s="236" t="s">
        <v>11</v>
      </c>
      <c r="F75" s="11"/>
      <c r="G75" s="233" t="s">
        <v>270</v>
      </c>
      <c r="H75" s="235" t="s">
        <v>8</v>
      </c>
      <c r="I75" s="235" t="s">
        <v>9</v>
      </c>
      <c r="J75" s="235" t="s">
        <v>10</v>
      </c>
      <c r="K75" s="236" t="s">
        <v>11</v>
      </c>
      <c r="L75" s="13"/>
      <c r="M75" s="1372" t="s">
        <v>145</v>
      </c>
      <c r="N75" s="1919" t="s">
        <v>65</v>
      </c>
    </row>
    <row r="76" spans="1:14" ht="15.75" customHeight="1">
      <c r="A76" s="1886" t="s">
        <v>110</v>
      </c>
      <c r="B76" s="757"/>
      <c r="C76" s="758"/>
      <c r="D76" s="758"/>
      <c r="E76" s="759"/>
      <c r="F76" s="11"/>
      <c r="G76" s="1921" t="s">
        <v>110</v>
      </c>
      <c r="H76" s="757"/>
      <c r="I76" s="758"/>
      <c r="J76" s="758"/>
      <c r="K76" s="759"/>
      <c r="L76" s="13"/>
      <c r="M76" s="238" t="s">
        <v>142</v>
      </c>
      <c r="N76" s="130"/>
    </row>
    <row r="77" spans="1:14" ht="15.75" customHeight="1">
      <c r="A77" s="1887" t="s">
        <v>109</v>
      </c>
      <c r="B77" s="747"/>
      <c r="C77" s="650"/>
      <c r="D77" s="650"/>
      <c r="E77" s="748"/>
      <c r="F77" s="11"/>
      <c r="G77" s="1922" t="s">
        <v>109</v>
      </c>
      <c r="H77" s="747"/>
      <c r="I77" s="650"/>
      <c r="J77" s="650"/>
      <c r="K77" s="748"/>
      <c r="L77" s="13"/>
      <c r="M77" s="21" t="s">
        <v>143</v>
      </c>
      <c r="N77" s="131"/>
    </row>
    <row r="78" spans="1:15" ht="15.75" customHeight="1" thickBot="1">
      <c r="A78" s="1888" t="s">
        <v>36</v>
      </c>
      <c r="B78" s="769">
        <f>B$76*B$77</f>
        <v>0</v>
      </c>
      <c r="C78" s="769">
        <f>C$76*C$77</f>
        <v>0</v>
      </c>
      <c r="D78" s="769">
        <f>D$76*D$77</f>
        <v>0</v>
      </c>
      <c r="E78" s="769">
        <f>E$76*E$77</f>
        <v>0</v>
      </c>
      <c r="F78" s="11"/>
      <c r="G78" s="1923" t="s">
        <v>36</v>
      </c>
      <c r="H78" s="769">
        <f>H$76*H$77</f>
        <v>0</v>
      </c>
      <c r="I78" s="769">
        <f>I$76*I$77</f>
        <v>0</v>
      </c>
      <c r="J78" s="769">
        <f>J$76*J$77</f>
        <v>0</v>
      </c>
      <c r="K78" s="769">
        <f>K$76*K$77</f>
        <v>0</v>
      </c>
      <c r="L78" s="13"/>
      <c r="M78" s="746" t="s">
        <v>144</v>
      </c>
      <c r="N78" s="1920">
        <f>100-N77-N76</f>
        <v>100</v>
      </c>
      <c r="O78" t="s">
        <v>0</v>
      </c>
    </row>
    <row r="79" spans="1:14" ht="15.75" customHeight="1" thickBot="1">
      <c r="A79" s="22"/>
      <c r="B79" s="11"/>
      <c r="C79" s="11"/>
      <c r="D79" s="11"/>
      <c r="E79" s="11"/>
      <c r="F79" s="11"/>
      <c r="G79" s="11"/>
      <c r="H79" s="13"/>
      <c r="I79" s="180" t="s">
        <v>0</v>
      </c>
      <c r="J79" s="180"/>
      <c r="K79" s="180"/>
      <c r="L79" s="13"/>
      <c r="M79" s="181"/>
      <c r="N79" s="772">
        <f>SUM(N76:N78)</f>
        <v>100</v>
      </c>
    </row>
    <row r="80" spans="1:14" ht="6.75" customHeight="1" thickBot="1">
      <c r="A80" s="22"/>
      <c r="B80" s="11"/>
      <c r="C80" s="11"/>
      <c r="D80" s="11"/>
      <c r="E80" s="11"/>
      <c r="F80" s="11"/>
      <c r="G80" s="11"/>
      <c r="H80" s="13"/>
      <c r="I80" s="180"/>
      <c r="J80" s="180"/>
      <c r="K80" s="180"/>
      <c r="L80" s="13"/>
      <c r="M80" s="181"/>
      <c r="N80" s="1622"/>
    </row>
    <row r="81" spans="1:14" ht="27" customHeight="1" thickBot="1">
      <c r="A81" s="1984" t="s">
        <v>106</v>
      </c>
      <c r="B81" s="236" t="s">
        <v>105</v>
      </c>
      <c r="C81" s="14"/>
      <c r="D81" s="1924" t="s">
        <v>364</v>
      </c>
      <c r="E81" s="1925" t="s">
        <v>365</v>
      </c>
      <c r="F81" s="14"/>
      <c r="G81" s="233" t="s">
        <v>367</v>
      </c>
      <c r="H81" s="1926" t="s">
        <v>366</v>
      </c>
      <c r="I81" s="14"/>
      <c r="J81" s="1984" t="s">
        <v>368</v>
      </c>
      <c r="K81" s="1927" t="s">
        <v>369</v>
      </c>
      <c r="L81" s="14"/>
      <c r="M81" s="1928" t="s">
        <v>11</v>
      </c>
      <c r="N81" s="1925" t="s">
        <v>370</v>
      </c>
    </row>
    <row r="82" spans="1:14" ht="15.75" customHeight="1">
      <c r="A82" s="776"/>
      <c r="B82" s="1981"/>
      <c r="C82" s="14"/>
      <c r="D82" s="1986"/>
      <c r="E82" s="1978">
        <f aca="true" t="shared" si="11" ref="E82:E93">B82*D82</f>
        <v>0</v>
      </c>
      <c r="F82" s="14"/>
      <c r="G82" s="1091"/>
      <c r="H82" s="1978">
        <f aca="true" t="shared" si="12" ref="H82:H93">G82*B82</f>
        <v>0</v>
      </c>
      <c r="I82" s="14"/>
      <c r="J82" s="1091"/>
      <c r="K82" s="1979">
        <f>B82*J82</f>
        <v>0</v>
      </c>
      <c r="L82" s="14"/>
      <c r="M82" s="1091"/>
      <c r="N82" s="1989">
        <f>B82*M82</f>
        <v>0</v>
      </c>
    </row>
    <row r="83" spans="1:14" ht="15.75" customHeight="1">
      <c r="A83" s="781"/>
      <c r="B83" s="1981"/>
      <c r="C83" s="14"/>
      <c r="D83" s="1987"/>
      <c r="E83" s="1979">
        <f t="shared" si="11"/>
        <v>0</v>
      </c>
      <c r="F83" s="14"/>
      <c r="G83" s="25"/>
      <c r="H83" s="1979">
        <f t="shared" si="12"/>
        <v>0</v>
      </c>
      <c r="I83" s="14"/>
      <c r="J83" s="25"/>
      <c r="K83" s="1979">
        <f aca="true" t="shared" si="13" ref="K83:K93">B83*J83</f>
        <v>0</v>
      </c>
      <c r="L83" s="14"/>
      <c r="M83" s="1991"/>
      <c r="N83" s="1989">
        <f aca="true" t="shared" si="14" ref="N83:N93">B83*M83</f>
        <v>0</v>
      </c>
    </row>
    <row r="84" spans="1:14" ht="15.75" customHeight="1">
      <c r="A84" s="781"/>
      <c r="B84" s="1981"/>
      <c r="C84" s="14"/>
      <c r="D84" s="1987"/>
      <c r="E84" s="1979">
        <f t="shared" si="11"/>
        <v>0</v>
      </c>
      <c r="F84" s="14"/>
      <c r="G84" s="25"/>
      <c r="H84" s="1979">
        <f t="shared" si="12"/>
        <v>0</v>
      </c>
      <c r="I84" s="14"/>
      <c r="J84" s="25"/>
      <c r="K84" s="1979">
        <f t="shared" si="13"/>
        <v>0</v>
      </c>
      <c r="L84" s="14"/>
      <c r="M84" s="1991"/>
      <c r="N84" s="1989">
        <f t="shared" si="14"/>
        <v>0</v>
      </c>
    </row>
    <row r="85" spans="1:14" ht="15.75" customHeight="1">
      <c r="A85" s="781"/>
      <c r="B85" s="1981"/>
      <c r="C85" s="14"/>
      <c r="D85" s="1987"/>
      <c r="E85" s="1979">
        <f t="shared" si="11"/>
        <v>0</v>
      </c>
      <c r="F85" s="14"/>
      <c r="G85" s="25"/>
      <c r="H85" s="1979">
        <f t="shared" si="12"/>
        <v>0</v>
      </c>
      <c r="I85" s="14"/>
      <c r="J85" s="25"/>
      <c r="K85" s="1979">
        <f t="shared" si="13"/>
        <v>0</v>
      </c>
      <c r="L85" s="14"/>
      <c r="M85" s="1991"/>
      <c r="N85" s="1989">
        <f t="shared" si="14"/>
        <v>0</v>
      </c>
    </row>
    <row r="86" spans="1:14" ht="15.75" customHeight="1">
      <c r="A86" s="781"/>
      <c r="B86" s="1981"/>
      <c r="C86" s="14"/>
      <c r="D86" s="1987"/>
      <c r="E86" s="1979">
        <f t="shared" si="11"/>
        <v>0</v>
      </c>
      <c r="F86" s="14"/>
      <c r="G86" s="25"/>
      <c r="H86" s="1979">
        <f t="shared" si="12"/>
        <v>0</v>
      </c>
      <c r="I86" s="14"/>
      <c r="J86" s="25"/>
      <c r="K86" s="1979">
        <f t="shared" si="13"/>
        <v>0</v>
      </c>
      <c r="L86" s="14"/>
      <c r="M86" s="1991"/>
      <c r="N86" s="1989">
        <f t="shared" si="14"/>
        <v>0</v>
      </c>
    </row>
    <row r="87" spans="1:14" ht="15.75" customHeight="1">
      <c r="A87" s="781"/>
      <c r="B87" s="1982"/>
      <c r="C87" s="14"/>
      <c r="D87" s="1987"/>
      <c r="E87" s="1979">
        <f t="shared" si="11"/>
        <v>0</v>
      </c>
      <c r="F87" s="14"/>
      <c r="G87" s="25"/>
      <c r="H87" s="1979">
        <f t="shared" si="12"/>
        <v>0</v>
      </c>
      <c r="I87" s="14"/>
      <c r="J87" s="25"/>
      <c r="K87" s="1979">
        <f t="shared" si="13"/>
        <v>0</v>
      </c>
      <c r="L87" s="14"/>
      <c r="M87" s="1991"/>
      <c r="N87" s="1989">
        <f t="shared" si="14"/>
        <v>0</v>
      </c>
    </row>
    <row r="88" spans="1:14" ht="15.75" customHeight="1">
      <c r="A88" s="781"/>
      <c r="B88" s="1982"/>
      <c r="C88" s="14"/>
      <c r="D88" s="1987"/>
      <c r="E88" s="1979">
        <f t="shared" si="11"/>
        <v>0</v>
      </c>
      <c r="F88" s="14"/>
      <c r="G88" s="25"/>
      <c r="H88" s="1979">
        <f t="shared" si="12"/>
        <v>0</v>
      </c>
      <c r="I88" s="14"/>
      <c r="J88" s="25"/>
      <c r="K88" s="1979">
        <f t="shared" si="13"/>
        <v>0</v>
      </c>
      <c r="L88" s="14"/>
      <c r="M88" s="1991"/>
      <c r="N88" s="1989">
        <f t="shared" si="14"/>
        <v>0</v>
      </c>
    </row>
    <row r="89" spans="1:14" ht="15.75" customHeight="1">
      <c r="A89" s="781"/>
      <c r="B89" s="1982"/>
      <c r="C89" s="14"/>
      <c r="D89" s="1987"/>
      <c r="E89" s="1979">
        <f t="shared" si="11"/>
        <v>0</v>
      </c>
      <c r="F89" s="14"/>
      <c r="G89" s="25"/>
      <c r="H89" s="1979">
        <f t="shared" si="12"/>
        <v>0</v>
      </c>
      <c r="I89" s="14"/>
      <c r="J89" s="25"/>
      <c r="K89" s="1979">
        <f t="shared" si="13"/>
        <v>0</v>
      </c>
      <c r="L89" s="14"/>
      <c r="M89" s="1991"/>
      <c r="N89" s="1989">
        <f t="shared" si="14"/>
        <v>0</v>
      </c>
    </row>
    <row r="90" spans="1:14" ht="15.75" customHeight="1">
      <c r="A90" s="781"/>
      <c r="B90" s="1982"/>
      <c r="C90" s="14"/>
      <c r="D90" s="1987"/>
      <c r="E90" s="1979">
        <f t="shared" si="11"/>
        <v>0</v>
      </c>
      <c r="F90" s="14"/>
      <c r="G90" s="25"/>
      <c r="H90" s="1979">
        <f t="shared" si="12"/>
        <v>0</v>
      </c>
      <c r="I90" s="14"/>
      <c r="J90" s="25"/>
      <c r="K90" s="1979">
        <f t="shared" si="13"/>
        <v>0</v>
      </c>
      <c r="L90" s="14"/>
      <c r="M90" s="1991"/>
      <c r="N90" s="1989">
        <f t="shared" si="14"/>
        <v>0</v>
      </c>
    </row>
    <row r="91" spans="1:14" ht="15.75" customHeight="1">
      <c r="A91" s="781"/>
      <c r="B91" s="1982"/>
      <c r="C91" s="14"/>
      <c r="D91" s="1987"/>
      <c r="E91" s="1979">
        <f t="shared" si="11"/>
        <v>0</v>
      </c>
      <c r="F91" s="14"/>
      <c r="G91" s="25"/>
      <c r="H91" s="1979">
        <f t="shared" si="12"/>
        <v>0</v>
      </c>
      <c r="I91" s="14"/>
      <c r="J91" s="25"/>
      <c r="K91" s="1979">
        <f t="shared" si="13"/>
        <v>0</v>
      </c>
      <c r="L91" s="14"/>
      <c r="M91" s="1991"/>
      <c r="N91" s="1989">
        <f t="shared" si="14"/>
        <v>0</v>
      </c>
    </row>
    <row r="92" spans="1:14" ht="15.75" customHeight="1">
      <c r="A92" s="781"/>
      <c r="B92" s="1982"/>
      <c r="C92" s="14"/>
      <c r="D92" s="1987"/>
      <c r="E92" s="1979">
        <f t="shared" si="11"/>
        <v>0</v>
      </c>
      <c r="F92" s="14"/>
      <c r="G92" s="25"/>
      <c r="H92" s="1979">
        <f t="shared" si="12"/>
        <v>0</v>
      </c>
      <c r="I92" s="14"/>
      <c r="J92" s="25"/>
      <c r="K92" s="1979">
        <f t="shared" si="13"/>
        <v>0</v>
      </c>
      <c r="L92" s="14"/>
      <c r="M92" s="1991"/>
      <c r="N92" s="1989">
        <f t="shared" si="14"/>
        <v>0</v>
      </c>
    </row>
    <row r="93" spans="1:14" ht="15.75" customHeight="1" thickBot="1">
      <c r="A93" s="778"/>
      <c r="B93" s="1983"/>
      <c r="C93" s="14"/>
      <c r="D93" s="1988"/>
      <c r="E93" s="1985">
        <f t="shared" si="11"/>
        <v>0</v>
      </c>
      <c r="F93" s="14"/>
      <c r="G93" s="26"/>
      <c r="H93" s="1980">
        <f t="shared" si="12"/>
        <v>0</v>
      </c>
      <c r="I93" s="14"/>
      <c r="J93" s="26"/>
      <c r="K93" s="1980">
        <f t="shared" si="13"/>
        <v>0</v>
      </c>
      <c r="L93" s="14"/>
      <c r="M93" s="1066"/>
      <c r="N93" s="1990">
        <f t="shared" si="14"/>
        <v>0</v>
      </c>
    </row>
    <row r="94" spans="1:14" ht="15.75" customHeight="1" thickBot="1">
      <c r="A94" s="13"/>
      <c r="B94" s="13"/>
      <c r="C94" s="11"/>
      <c r="D94" s="13"/>
      <c r="E94" s="1876">
        <f>SUM(E82:E93)</f>
        <v>0</v>
      </c>
      <c r="F94" s="11"/>
      <c r="G94" s="13"/>
      <c r="H94" s="1877">
        <f>SUM(H82:H93)</f>
        <v>0</v>
      </c>
      <c r="I94" s="13"/>
      <c r="J94" s="13"/>
      <c r="K94" s="1876">
        <f>SUM(K82:K93)</f>
        <v>0</v>
      </c>
      <c r="L94" s="13"/>
      <c r="M94" s="13"/>
      <c r="N94" s="1879">
        <f>SUM(N82:N93)</f>
        <v>0</v>
      </c>
    </row>
    <row r="95" spans="1:14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</sheetData>
  <sheetProtection/>
  <printOptions/>
  <pageMargins left="0.75" right="0.75" top="1" bottom="1" header="0.5" footer="0.5"/>
  <pageSetup horizontalDpi="600" verticalDpi="600" orientation="landscape" paperSize="9" scale="81" r:id="rId3"/>
  <rowBreaks count="3" manualBreakCount="3">
    <brk id="33" max="255" man="1"/>
    <brk id="64" max="255" man="1"/>
    <brk id="97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1"/>
  <sheetViews>
    <sheetView zoomScalePageLayoutView="0" workbookViewId="0" topLeftCell="A2">
      <selection activeCell="F6" sqref="F6"/>
    </sheetView>
  </sheetViews>
  <sheetFormatPr defaultColWidth="9.00390625" defaultRowHeight="12.75"/>
  <cols>
    <col min="1" max="1" width="17.25390625" style="0" customWidth="1"/>
    <col min="2" max="2" width="9.00390625" style="0" customWidth="1"/>
    <col min="3" max="18" width="6.125" style="0" customWidth="1"/>
    <col min="19" max="19" width="5.75390625" style="0" customWidth="1"/>
  </cols>
  <sheetData>
    <row r="1" spans="1:19" ht="24.75" customHeight="1">
      <c r="A1" s="1069" t="s">
        <v>30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1"/>
    </row>
    <row r="2" spans="1:19" ht="28.5" customHeight="1" thickBot="1">
      <c r="A2" s="1070" t="str">
        <f>'Företagsfakta '!D3</f>
        <v>Bihuset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23"/>
    </row>
    <row r="3" spans="1:19" ht="15.75" customHeight="1">
      <c r="A3" s="1455" t="s">
        <v>279</v>
      </c>
      <c r="B3" s="108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23"/>
    </row>
    <row r="4" spans="1:19" ht="15.75" customHeight="1" thickBot="1">
      <c r="A4" s="1456" t="s">
        <v>278</v>
      </c>
      <c r="B4" s="1083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</row>
    <row r="5" spans="1:19" ht="15.75" customHeight="1">
      <c r="A5" s="1086" t="s">
        <v>25</v>
      </c>
      <c r="B5" s="108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3"/>
    </row>
    <row r="6" spans="1:19" ht="15.75" customHeight="1">
      <c r="A6" s="1073" t="s">
        <v>21</v>
      </c>
      <c r="B6" s="1065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23"/>
    </row>
    <row r="7" spans="1:19" ht="15.75" customHeight="1">
      <c r="A7" s="1073" t="s">
        <v>22</v>
      </c>
      <c r="B7" s="1065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3"/>
    </row>
    <row r="8" spans="1:19" ht="15.75" customHeight="1">
      <c r="A8" s="1073" t="s">
        <v>23</v>
      </c>
      <c r="B8" s="106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3"/>
    </row>
    <row r="9" spans="1:19" ht="15.75" customHeight="1">
      <c r="A9" s="1073" t="s">
        <v>24</v>
      </c>
      <c r="B9" s="106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23"/>
    </row>
    <row r="10" spans="1:19" ht="15.75" customHeight="1">
      <c r="A10" s="1073" t="s">
        <v>341</v>
      </c>
      <c r="B10" s="106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23"/>
    </row>
    <row r="11" spans="1:19" ht="15.75" customHeight="1" thickBot="1">
      <c r="A11" s="1085" t="s">
        <v>235</v>
      </c>
      <c r="B11" s="106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3"/>
    </row>
    <row r="12" spans="1:19" ht="15.75" customHeight="1" thickBot="1">
      <c r="A12" s="22"/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23"/>
    </row>
    <row r="13" spans="1:19" ht="15.75" customHeight="1" thickBot="1">
      <c r="A13" s="1064" t="s">
        <v>44</v>
      </c>
      <c r="B13" s="184"/>
      <c r="C13" s="1081" t="str">
        <f>'Företagsfakta '!I3</f>
        <v>År 2011</v>
      </c>
      <c r="D13" s="175"/>
      <c r="E13" s="175"/>
      <c r="F13" s="113"/>
      <c r="G13" s="11"/>
      <c r="H13" s="222"/>
      <c r="I13" s="1080" t="str">
        <f>'Företagsfakta '!J3</f>
        <v>År 2012</v>
      </c>
      <c r="J13" s="213"/>
      <c r="K13" s="213"/>
      <c r="L13" s="214"/>
      <c r="M13" s="11"/>
      <c r="N13" s="237"/>
      <c r="O13" s="1079" t="str">
        <f>'Företagsfakta '!K3</f>
        <v>År 2013</v>
      </c>
      <c r="P13" s="217"/>
      <c r="Q13" s="217"/>
      <c r="R13" s="218"/>
      <c r="S13" s="23"/>
    </row>
    <row r="14" spans="1:19" ht="39" customHeight="1" thickBot="1">
      <c r="A14" s="1067" t="s">
        <v>30</v>
      </c>
      <c r="B14" s="1100" t="s">
        <v>280</v>
      </c>
      <c r="C14" s="1100" t="s">
        <v>281</v>
      </c>
      <c r="D14" s="1100" t="s">
        <v>282</v>
      </c>
      <c r="E14" s="1100" t="s">
        <v>283</v>
      </c>
      <c r="F14" s="1099" t="s">
        <v>245</v>
      </c>
      <c r="G14" s="11"/>
      <c r="H14" s="1088" t="s">
        <v>280</v>
      </c>
      <c r="I14" s="1098" t="s">
        <v>281</v>
      </c>
      <c r="J14" s="1098" t="s">
        <v>282</v>
      </c>
      <c r="K14" s="1098" t="s">
        <v>283</v>
      </c>
      <c r="L14" s="1094" t="s">
        <v>245</v>
      </c>
      <c r="M14" s="11"/>
      <c r="N14" s="1090" t="s">
        <v>280</v>
      </c>
      <c r="O14" s="1090" t="s">
        <v>281</v>
      </c>
      <c r="P14" s="1090" t="s">
        <v>282</v>
      </c>
      <c r="Q14" s="1090" t="s">
        <v>283</v>
      </c>
      <c r="R14" s="1089" t="s">
        <v>245</v>
      </c>
      <c r="S14" s="23"/>
    </row>
    <row r="15" spans="1:19" ht="15.75" customHeight="1" thickBot="1">
      <c r="A15" s="1064" t="str">
        <f>A5</f>
        <v>Slungutrustning</v>
      </c>
      <c r="B15" s="1091"/>
      <c r="C15" s="1091"/>
      <c r="D15" s="1091"/>
      <c r="E15" s="1091"/>
      <c r="F15" s="1095">
        <v>30</v>
      </c>
      <c r="G15" s="11"/>
      <c r="H15" s="815"/>
      <c r="I15" s="1091"/>
      <c r="J15" s="1091"/>
      <c r="K15" s="1091"/>
      <c r="L15" s="1095">
        <v>30</v>
      </c>
      <c r="M15" s="11"/>
      <c r="N15" s="1091"/>
      <c r="O15" s="1091"/>
      <c r="P15" s="1091"/>
      <c r="Q15" s="1091"/>
      <c r="R15" s="1092">
        <v>30</v>
      </c>
      <c r="S15" s="23"/>
    </row>
    <row r="16" spans="1:19" ht="15.75" customHeight="1" thickBot="1">
      <c r="A16" s="203" t="str">
        <f aca="true" t="shared" si="0" ref="A16:A21">A6</f>
        <v>Slungrumsinredning</v>
      </c>
      <c r="B16" s="25"/>
      <c r="C16" s="25"/>
      <c r="D16" s="25"/>
      <c r="E16" s="25"/>
      <c r="F16" s="1095">
        <v>30</v>
      </c>
      <c r="G16" s="11"/>
      <c r="H16" s="816"/>
      <c r="I16" s="816"/>
      <c r="J16" s="816"/>
      <c r="K16" s="816"/>
      <c r="L16" s="1096">
        <v>30</v>
      </c>
      <c r="M16" s="11"/>
      <c r="N16" s="25"/>
      <c r="O16" s="25"/>
      <c r="P16" s="25"/>
      <c r="Q16" s="25"/>
      <c r="R16" s="1092">
        <v>30</v>
      </c>
      <c r="S16" s="23"/>
    </row>
    <row r="17" spans="1:19" ht="15.75" customHeight="1" thickBot="1">
      <c r="A17" s="203" t="str">
        <f t="shared" si="0"/>
        <v>Kylrum</v>
      </c>
      <c r="B17" s="25"/>
      <c r="C17" s="25"/>
      <c r="D17" s="25"/>
      <c r="E17" s="25"/>
      <c r="F17" s="1095">
        <v>30</v>
      </c>
      <c r="G17" s="11"/>
      <c r="H17" s="816"/>
      <c r="I17" s="25"/>
      <c r="J17" s="25"/>
      <c r="K17" s="25"/>
      <c r="L17" s="1096">
        <v>30</v>
      </c>
      <c r="M17" s="11"/>
      <c r="N17" s="25"/>
      <c r="O17" s="25"/>
      <c r="P17" s="25"/>
      <c r="Q17" s="25"/>
      <c r="R17" s="1092">
        <v>30</v>
      </c>
      <c r="S17" s="23"/>
    </row>
    <row r="18" spans="1:19" ht="15.75" customHeight="1" thickBot="1">
      <c r="A18" s="203" t="str">
        <f t="shared" si="0"/>
        <v>Bikupor </v>
      </c>
      <c r="B18" s="25"/>
      <c r="C18" s="25"/>
      <c r="D18" s="25"/>
      <c r="E18" s="25"/>
      <c r="F18" s="1095">
        <v>30</v>
      </c>
      <c r="G18" s="11"/>
      <c r="H18" s="816"/>
      <c r="I18" s="25"/>
      <c r="J18" s="25"/>
      <c r="K18" s="25"/>
      <c r="L18" s="1096">
        <v>30</v>
      </c>
      <c r="M18" s="11"/>
      <c r="N18" s="25"/>
      <c r="O18" s="25"/>
      <c r="P18" s="25"/>
      <c r="Q18" s="25"/>
      <c r="R18" s="1092">
        <v>30</v>
      </c>
      <c r="S18" s="23"/>
    </row>
    <row r="19" spans="1:19" ht="15.75" customHeight="1" thickBot="1">
      <c r="A19" s="203" t="str">
        <f t="shared" si="0"/>
        <v>Transportfordon</v>
      </c>
      <c r="B19" s="25"/>
      <c r="C19" s="25"/>
      <c r="D19" s="25"/>
      <c r="E19" s="25"/>
      <c r="F19" s="1095">
        <v>30</v>
      </c>
      <c r="G19" s="11"/>
      <c r="H19" s="816"/>
      <c r="I19" s="25"/>
      <c r="J19" s="25"/>
      <c r="K19" s="25"/>
      <c r="L19" s="1096">
        <v>30</v>
      </c>
      <c r="M19" s="11"/>
      <c r="N19" s="25"/>
      <c r="O19" s="25"/>
      <c r="P19" s="25"/>
      <c r="Q19" s="25"/>
      <c r="R19" s="1092">
        <v>30</v>
      </c>
      <c r="S19" s="23"/>
    </row>
    <row r="20" spans="1:19" ht="15.75" customHeight="1">
      <c r="A20" s="203" t="str">
        <f t="shared" si="0"/>
        <v>Värmerum</v>
      </c>
      <c r="B20" s="25"/>
      <c r="C20" s="25"/>
      <c r="D20" s="25"/>
      <c r="E20" s="25"/>
      <c r="F20" s="1095">
        <v>30</v>
      </c>
      <c r="G20" s="11"/>
      <c r="H20" s="816"/>
      <c r="I20" s="25"/>
      <c r="J20" s="25"/>
      <c r="K20" s="25"/>
      <c r="L20" s="1096">
        <v>30</v>
      </c>
      <c r="M20" s="11"/>
      <c r="N20" s="25"/>
      <c r="O20" s="25"/>
      <c r="P20" s="25"/>
      <c r="Q20" s="25"/>
      <c r="R20" s="1092">
        <v>30</v>
      </c>
      <c r="S20" s="23"/>
    </row>
    <row r="21" spans="1:19" ht="15.75" customHeight="1" thickBot="1">
      <c r="A21" s="208" t="str">
        <f t="shared" si="0"/>
        <v>Fastighet</v>
      </c>
      <c r="B21" s="26"/>
      <c r="C21" s="26"/>
      <c r="D21" s="26"/>
      <c r="E21" s="26"/>
      <c r="F21" s="1097">
        <v>5</v>
      </c>
      <c r="G21" s="11"/>
      <c r="H21" s="820"/>
      <c r="I21" s="26"/>
      <c r="J21" s="26"/>
      <c r="K21" s="26"/>
      <c r="L21" s="1097">
        <v>5</v>
      </c>
      <c r="M21" s="11"/>
      <c r="N21" s="26"/>
      <c r="O21" s="26"/>
      <c r="P21" s="26"/>
      <c r="Q21" s="26"/>
      <c r="R21" s="1093">
        <v>5</v>
      </c>
      <c r="S21" s="23"/>
    </row>
    <row r="22" spans="1:19" ht="15.75" customHeight="1">
      <c r="A22" s="22"/>
      <c r="B22" s="1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23"/>
    </row>
    <row r="23" spans="1:19" ht="15.75" customHeight="1">
      <c r="A23" s="22"/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3"/>
    </row>
    <row r="24" spans="1:19" ht="15.75" customHeight="1" thickBot="1">
      <c r="A24" s="24"/>
      <c r="B24" s="7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83"/>
    </row>
    <row r="25" spans="1:20" ht="15.75" customHeight="1">
      <c r="A25" s="72"/>
      <c r="B25" s="1078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155"/>
      <c r="T25" s="155"/>
    </row>
    <row r="26" spans="1:20" ht="15.75" customHeight="1">
      <c r="A26" s="72"/>
      <c r="B26" s="1078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155"/>
      <c r="T26" s="155"/>
    </row>
    <row r="27" spans="1:20" ht="15.75" customHeight="1">
      <c r="A27" s="72"/>
      <c r="B27" s="1078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155"/>
    </row>
    <row r="28" spans="1:20" ht="15.75" customHeight="1">
      <c r="A28" s="72"/>
      <c r="B28" s="1078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155"/>
    </row>
    <row r="29" spans="1:20" ht="15.75" customHeight="1">
      <c r="A29" s="72"/>
      <c r="B29" s="1078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155"/>
    </row>
    <row r="30" spans="1:20" ht="15.75" customHeight="1">
      <c r="A30" s="72"/>
      <c r="B30" s="1078"/>
      <c r="C30" s="1078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155"/>
    </row>
    <row r="31" spans="1:27" ht="15.75" customHeight="1">
      <c r="A31" s="72"/>
      <c r="B31" s="1084"/>
      <c r="C31" s="1084"/>
      <c r="D31" s="1084"/>
      <c r="E31" s="1084"/>
      <c r="F31" s="1084"/>
      <c r="G31" s="1084"/>
      <c r="H31" s="1084"/>
      <c r="I31" s="1084"/>
      <c r="J31" s="1084"/>
      <c r="K31" s="1084"/>
      <c r="L31" s="1084"/>
      <c r="M31" s="1084"/>
      <c r="N31" s="1084"/>
      <c r="O31" s="1084"/>
      <c r="P31" s="72"/>
      <c r="Q31" s="1078"/>
      <c r="R31" s="71"/>
      <c r="S31" s="71"/>
      <c r="T31" s="1"/>
      <c r="U31" s="1"/>
      <c r="V31" s="1"/>
      <c r="W31" s="1"/>
      <c r="X31" s="1"/>
      <c r="Y31" s="1"/>
      <c r="Z31" s="1"/>
      <c r="AA31" s="1"/>
    </row>
    <row r="32" spans="1:19" ht="15.75" customHeight="1">
      <c r="A32" s="72"/>
      <c r="B32" s="1078"/>
      <c r="C32" s="1078"/>
      <c r="D32" s="1078"/>
      <c r="E32" s="1078"/>
      <c r="F32" s="1078"/>
      <c r="G32" s="1078"/>
      <c r="H32" s="1078"/>
      <c r="I32" s="1078"/>
      <c r="J32" s="1078"/>
      <c r="K32" s="1078"/>
      <c r="L32" s="1078"/>
      <c r="M32" s="1078"/>
      <c r="N32" s="1078"/>
      <c r="O32" s="1078"/>
      <c r="P32" s="72"/>
      <c r="Q32" s="72"/>
      <c r="R32" s="52"/>
      <c r="S32" s="52"/>
    </row>
    <row r="33" spans="1:19" ht="15.75" customHeight="1">
      <c r="A33" s="72"/>
      <c r="B33" s="1078"/>
      <c r="C33" s="1078"/>
      <c r="D33" s="1078"/>
      <c r="E33" s="1078"/>
      <c r="F33" s="1078"/>
      <c r="G33" s="1078"/>
      <c r="H33" s="1078"/>
      <c r="I33" s="1078"/>
      <c r="J33" s="1078"/>
      <c r="K33" s="1078"/>
      <c r="L33" s="1078"/>
      <c r="M33" s="1078"/>
      <c r="N33" s="1078"/>
      <c r="O33" s="1078"/>
      <c r="P33" s="72"/>
      <c r="Q33" s="72"/>
      <c r="R33" s="52"/>
      <c r="S33" s="52"/>
    </row>
    <row r="34" spans="1:19" ht="15.75" customHeight="1">
      <c r="A34" s="72"/>
      <c r="B34" s="1078"/>
      <c r="C34" s="1078"/>
      <c r="D34" s="1078"/>
      <c r="E34" s="1078"/>
      <c r="F34" s="1078"/>
      <c r="G34" s="1078"/>
      <c r="H34" s="1078"/>
      <c r="I34" s="1078"/>
      <c r="J34" s="1078"/>
      <c r="K34" s="1078"/>
      <c r="L34" s="1078"/>
      <c r="M34" s="1078"/>
      <c r="N34" s="1078"/>
      <c r="O34" s="1078"/>
      <c r="P34" s="72"/>
      <c r="Q34" s="72"/>
      <c r="R34" s="52"/>
      <c r="S34" s="52"/>
    </row>
    <row r="35" spans="1:19" ht="15.75" customHeight="1">
      <c r="A35" s="72"/>
      <c r="B35" s="1078"/>
      <c r="C35" s="1078"/>
      <c r="D35" s="1078"/>
      <c r="E35" s="1078"/>
      <c r="F35" s="1078"/>
      <c r="G35" s="1078"/>
      <c r="H35" s="1078"/>
      <c r="I35" s="1078"/>
      <c r="J35" s="1078"/>
      <c r="K35" s="1078"/>
      <c r="L35" s="1078"/>
      <c r="M35" s="1078"/>
      <c r="N35" s="1078"/>
      <c r="O35" s="1078"/>
      <c r="P35" s="72"/>
      <c r="Q35" s="72"/>
      <c r="R35" s="52"/>
      <c r="S35" s="52"/>
    </row>
    <row r="36" spans="1:19" ht="15.75" customHeight="1">
      <c r="A36" s="72"/>
      <c r="B36" s="1078"/>
      <c r="C36" s="1078"/>
      <c r="D36" s="1078"/>
      <c r="E36" s="1078"/>
      <c r="F36" s="1078"/>
      <c r="G36" s="1078"/>
      <c r="H36" s="1078"/>
      <c r="I36" s="1078"/>
      <c r="J36" s="1078"/>
      <c r="K36" s="1078"/>
      <c r="L36" s="1078"/>
      <c r="M36" s="1078"/>
      <c r="N36" s="1078"/>
      <c r="O36" s="1078"/>
      <c r="P36" s="72"/>
      <c r="Q36" s="72"/>
      <c r="R36" s="52"/>
      <c r="S36" s="52"/>
    </row>
    <row r="37" spans="1:19" ht="15.75" customHeight="1">
      <c r="A37" s="72"/>
      <c r="B37" s="1078"/>
      <c r="C37" s="1078"/>
      <c r="D37" s="1078"/>
      <c r="E37" s="1078"/>
      <c r="F37" s="1078"/>
      <c r="G37" s="1078"/>
      <c r="H37" s="1078"/>
      <c r="I37" s="1078"/>
      <c r="J37" s="1078"/>
      <c r="K37" s="1078"/>
      <c r="L37" s="1078"/>
      <c r="M37" s="1078"/>
      <c r="N37" s="1078"/>
      <c r="O37" s="1078"/>
      <c r="P37" s="72"/>
      <c r="Q37" s="72"/>
      <c r="R37" s="52"/>
      <c r="S37" s="52"/>
    </row>
    <row r="38" spans="1:19" ht="15.75" customHeight="1">
      <c r="A38" s="72"/>
      <c r="B38" s="1078"/>
      <c r="C38" s="1078"/>
      <c r="D38" s="1078"/>
      <c r="E38" s="1078"/>
      <c r="F38" s="1078"/>
      <c r="G38" s="1078"/>
      <c r="H38" s="1078"/>
      <c r="I38" s="1078"/>
      <c r="J38" s="1078"/>
      <c r="K38" s="1078"/>
      <c r="L38" s="1078"/>
      <c r="M38" s="1078"/>
      <c r="N38" s="1078"/>
      <c r="O38" s="1078"/>
      <c r="P38" s="72"/>
      <c r="Q38" s="72"/>
      <c r="R38" s="52"/>
      <c r="S38" s="52"/>
    </row>
    <row r="39" spans="1:19" ht="15.75" customHeight="1">
      <c r="A39" s="72"/>
      <c r="B39" s="1078"/>
      <c r="C39" s="1078"/>
      <c r="D39" s="1078"/>
      <c r="E39" s="1078"/>
      <c r="F39" s="1078"/>
      <c r="G39" s="1078"/>
      <c r="H39" s="1078"/>
      <c r="I39" s="1078"/>
      <c r="J39" s="1078"/>
      <c r="K39" s="1078"/>
      <c r="L39" s="1078"/>
      <c r="M39" s="1078"/>
      <c r="N39" s="1078"/>
      <c r="O39" s="1078"/>
      <c r="P39" s="139"/>
      <c r="Q39" s="72"/>
      <c r="R39" s="52"/>
      <c r="S39" s="52"/>
    </row>
    <row r="40" spans="1:19" ht="15.75" customHeight="1">
      <c r="A40" s="72"/>
      <c r="B40" s="1078"/>
      <c r="C40" s="1078"/>
      <c r="D40" s="1078"/>
      <c r="E40" s="1078"/>
      <c r="F40" s="1078"/>
      <c r="G40" s="1078"/>
      <c r="H40" s="1078"/>
      <c r="I40" s="1078"/>
      <c r="J40" s="1078"/>
      <c r="K40" s="1078"/>
      <c r="L40" s="1078"/>
      <c r="M40" s="1078"/>
      <c r="N40" s="1078"/>
      <c r="O40" s="1078"/>
      <c r="P40" s="139"/>
      <c r="Q40" s="72"/>
      <c r="R40" s="52"/>
      <c r="S40" s="52"/>
    </row>
    <row r="41" spans="1:19" ht="15.75" customHeight="1">
      <c r="A41" s="72"/>
      <c r="B41" s="1078"/>
      <c r="C41" s="1078"/>
      <c r="D41" s="1078"/>
      <c r="E41" s="1078"/>
      <c r="F41" s="1078"/>
      <c r="G41" s="1078"/>
      <c r="H41" s="1078"/>
      <c r="I41" s="1078"/>
      <c r="J41" s="1078"/>
      <c r="K41" s="1078"/>
      <c r="L41" s="1078"/>
      <c r="M41" s="1078"/>
      <c r="N41" s="1078"/>
      <c r="O41" s="1078"/>
      <c r="P41" s="139"/>
      <c r="Q41" s="72"/>
      <c r="R41" s="52"/>
      <c r="S41" s="52"/>
    </row>
    <row r="42" spans="1:19" ht="15.75" customHeight="1">
      <c r="A42" s="72"/>
      <c r="B42" s="1078"/>
      <c r="C42" s="1078"/>
      <c r="D42" s="1078"/>
      <c r="E42" s="1078"/>
      <c r="F42" s="1078"/>
      <c r="G42" s="1078"/>
      <c r="H42" s="1078"/>
      <c r="I42" s="1078"/>
      <c r="J42" s="1078"/>
      <c r="K42" s="1078"/>
      <c r="L42" s="1078"/>
      <c r="M42" s="1078"/>
      <c r="N42" s="1078"/>
      <c r="O42" s="1078"/>
      <c r="P42" s="139"/>
      <c r="Q42" s="72"/>
      <c r="R42" s="52"/>
      <c r="S42" s="52"/>
    </row>
    <row r="43" spans="1:19" ht="15.75" customHeight="1">
      <c r="A43" s="72"/>
      <c r="B43" s="1078"/>
      <c r="C43" s="1078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52"/>
      <c r="S43" s="52"/>
    </row>
    <row r="44" spans="1:19" ht="15.75" customHeight="1">
      <c r="A44" s="1077"/>
      <c r="B44" s="1084"/>
      <c r="C44" s="1084"/>
      <c r="D44" s="1084"/>
      <c r="E44" s="1084"/>
      <c r="F44" s="1084"/>
      <c r="G44" s="1084"/>
      <c r="H44" s="1084"/>
      <c r="I44" s="1084"/>
      <c r="J44" s="1084"/>
      <c r="K44" s="1084"/>
      <c r="L44" s="1084"/>
      <c r="M44" s="1084"/>
      <c r="N44" s="1084"/>
      <c r="O44" s="1084"/>
      <c r="P44" s="72"/>
      <c r="Q44" s="72"/>
      <c r="R44" s="52"/>
      <c r="S44" s="52"/>
    </row>
    <row r="45" spans="1:19" ht="15.75" customHeight="1">
      <c r="A45" s="72"/>
      <c r="B45" s="1078"/>
      <c r="C45" s="1078"/>
      <c r="D45" s="1078"/>
      <c r="E45" s="1078"/>
      <c r="F45" s="1078"/>
      <c r="G45" s="1078"/>
      <c r="H45" s="1078"/>
      <c r="I45" s="1078"/>
      <c r="J45" s="1078"/>
      <c r="K45" s="1078"/>
      <c r="L45" s="1078"/>
      <c r="M45" s="1078"/>
      <c r="N45" s="1078"/>
      <c r="O45" s="1078"/>
      <c r="P45" s="72"/>
      <c r="Q45" s="72"/>
      <c r="R45" s="52"/>
      <c r="S45" s="52"/>
    </row>
    <row r="46" spans="1:19" ht="15.75" customHeight="1">
      <c r="A46" s="72"/>
      <c r="B46" s="1078"/>
      <c r="C46" s="1078"/>
      <c r="D46" s="1078"/>
      <c r="E46" s="1078"/>
      <c r="F46" s="1078"/>
      <c r="G46" s="1078"/>
      <c r="H46" s="1078"/>
      <c r="I46" s="1078"/>
      <c r="J46" s="1078"/>
      <c r="K46" s="1078"/>
      <c r="L46" s="1078"/>
      <c r="M46" s="1078"/>
      <c r="N46" s="1078"/>
      <c r="O46" s="1078"/>
      <c r="P46" s="72"/>
      <c r="Q46" s="72"/>
      <c r="R46" s="52"/>
      <c r="S46" s="52"/>
    </row>
    <row r="47" spans="1:19" ht="15.75" customHeight="1">
      <c r="A47" s="72"/>
      <c r="B47" s="1078"/>
      <c r="C47" s="1078"/>
      <c r="D47" s="1078"/>
      <c r="E47" s="1078"/>
      <c r="F47" s="1078"/>
      <c r="G47" s="1078"/>
      <c r="H47" s="1078"/>
      <c r="I47" s="1078"/>
      <c r="J47" s="1078"/>
      <c r="K47" s="1078"/>
      <c r="L47" s="1078"/>
      <c r="M47" s="1078"/>
      <c r="N47" s="1078"/>
      <c r="O47" s="1078"/>
      <c r="P47" s="72"/>
      <c r="Q47" s="72"/>
      <c r="R47" s="52"/>
      <c r="S47" s="52"/>
    </row>
    <row r="48" spans="1:19" ht="15.75" customHeight="1">
      <c r="A48" s="72"/>
      <c r="B48" s="1078"/>
      <c r="C48" s="1078"/>
      <c r="D48" s="1078"/>
      <c r="E48" s="1078"/>
      <c r="F48" s="1078"/>
      <c r="G48" s="1078"/>
      <c r="H48" s="1078"/>
      <c r="I48" s="1078"/>
      <c r="J48" s="1078"/>
      <c r="K48" s="1078"/>
      <c r="L48" s="1078"/>
      <c r="M48" s="1078"/>
      <c r="N48" s="1078"/>
      <c r="O48" s="1078"/>
      <c r="P48" s="72"/>
      <c r="Q48" s="72"/>
      <c r="R48" s="52"/>
      <c r="S48" s="52"/>
    </row>
    <row r="49" spans="1:19" ht="15.75" customHeight="1">
      <c r="A49" s="72"/>
      <c r="B49" s="1078"/>
      <c r="C49" s="1078"/>
      <c r="D49" s="1078"/>
      <c r="E49" s="1078"/>
      <c r="F49" s="1078"/>
      <c r="G49" s="1078"/>
      <c r="H49" s="1078"/>
      <c r="I49" s="1078"/>
      <c r="J49" s="1078"/>
      <c r="K49" s="1078"/>
      <c r="L49" s="1078"/>
      <c r="M49" s="1078"/>
      <c r="N49" s="1078"/>
      <c r="O49" s="1078"/>
      <c r="P49" s="72"/>
      <c r="Q49" s="72"/>
      <c r="R49" s="52"/>
      <c r="S49" s="52"/>
    </row>
    <row r="50" spans="1:19" ht="15.75" customHeight="1">
      <c r="A50" s="72"/>
      <c r="B50" s="1078"/>
      <c r="C50" s="1078"/>
      <c r="D50" s="1078"/>
      <c r="E50" s="1078"/>
      <c r="F50" s="1078"/>
      <c r="G50" s="1078"/>
      <c r="H50" s="1078"/>
      <c r="I50" s="1078"/>
      <c r="J50" s="1078"/>
      <c r="K50" s="1078"/>
      <c r="L50" s="1078"/>
      <c r="M50" s="1078"/>
      <c r="N50" s="1078"/>
      <c r="O50" s="1078"/>
      <c r="P50" s="72"/>
      <c r="Q50" s="72"/>
      <c r="R50" s="52"/>
      <c r="S50" s="52"/>
    </row>
    <row r="51" spans="1:19" ht="15.75" customHeight="1">
      <c r="A51" s="72"/>
      <c r="B51" s="1078"/>
      <c r="C51" s="1078"/>
      <c r="D51" s="1078"/>
      <c r="E51" s="1078"/>
      <c r="F51" s="1078"/>
      <c r="G51" s="1078"/>
      <c r="H51" s="1078"/>
      <c r="I51" s="1078"/>
      <c r="J51" s="1078"/>
      <c r="K51" s="1078"/>
      <c r="L51" s="1078"/>
      <c r="M51" s="1078"/>
      <c r="N51" s="1078"/>
      <c r="O51" s="1078"/>
      <c r="P51" s="72"/>
      <c r="Q51" s="72"/>
      <c r="R51" s="52"/>
      <c r="S51" s="52"/>
    </row>
    <row r="52" spans="1:19" ht="15.75" customHeight="1">
      <c r="A52" s="72"/>
      <c r="B52" s="1078"/>
      <c r="C52" s="1078"/>
      <c r="D52" s="1078"/>
      <c r="E52" s="1078"/>
      <c r="F52" s="1078"/>
      <c r="G52" s="1078"/>
      <c r="H52" s="1078"/>
      <c r="I52" s="1078"/>
      <c r="J52" s="1078"/>
      <c r="K52" s="1078"/>
      <c r="L52" s="1078"/>
      <c r="M52" s="1078"/>
      <c r="N52" s="1078"/>
      <c r="O52" s="1078"/>
      <c r="P52" s="1078"/>
      <c r="Q52" s="72"/>
      <c r="R52" s="52"/>
      <c r="S52" s="52"/>
    </row>
    <row r="53" spans="1:19" ht="15.75" customHeight="1">
      <c r="A53" s="1077"/>
      <c r="B53" s="1084"/>
      <c r="C53" s="1084"/>
      <c r="D53" s="1084"/>
      <c r="E53" s="1084"/>
      <c r="F53" s="1084"/>
      <c r="G53" s="1084"/>
      <c r="H53" s="1084"/>
      <c r="I53" s="1084"/>
      <c r="J53" s="1084"/>
      <c r="K53" s="1084"/>
      <c r="L53" s="1084"/>
      <c r="M53" s="1084"/>
      <c r="N53" s="1084"/>
      <c r="O53" s="1084"/>
      <c r="P53" s="72"/>
      <c r="Q53" s="72"/>
      <c r="R53" s="52"/>
      <c r="S53" s="52"/>
    </row>
    <row r="54" spans="1:19" ht="15.75" customHeight="1">
      <c r="A54" s="72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72"/>
      <c r="Q54" s="72"/>
      <c r="R54" s="52"/>
      <c r="S54" s="52"/>
    </row>
    <row r="55" spans="1:19" ht="15.75" customHeight="1">
      <c r="A55" s="72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72"/>
      <c r="Q55" s="72"/>
      <c r="R55" s="52"/>
      <c r="S55" s="52"/>
    </row>
    <row r="56" spans="1:19" ht="15.75" customHeight="1">
      <c r="A56" s="72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72"/>
      <c r="Q56" s="72"/>
      <c r="R56" s="52"/>
      <c r="S56" s="52"/>
    </row>
    <row r="57" spans="1:19" ht="15.75" customHeight="1">
      <c r="A57" s="72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72"/>
      <c r="Q57" s="72"/>
      <c r="R57" s="52"/>
      <c r="S57" s="52"/>
    </row>
    <row r="58" spans="1:19" ht="15.75" customHeight="1">
      <c r="A58" s="72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72"/>
      <c r="Q58" s="72"/>
      <c r="R58" s="52"/>
      <c r="S58" s="52"/>
    </row>
    <row r="59" spans="1:19" ht="15.75" customHeight="1">
      <c r="A59" s="72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72"/>
      <c r="Q59" s="72"/>
      <c r="R59" s="52"/>
      <c r="S59" s="52"/>
    </row>
    <row r="60" spans="1:19" ht="15.75" customHeight="1">
      <c r="A60" s="72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72"/>
      <c r="Q60" s="72"/>
      <c r="R60" s="52"/>
      <c r="S60" s="52"/>
    </row>
    <row r="61" spans="1:19" ht="15.7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52"/>
      <c r="S61" s="52"/>
    </row>
    <row r="62" spans="1:19" ht="15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52"/>
      <c r="S62" s="52"/>
    </row>
    <row r="63" spans="1:19" ht="15.7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52"/>
      <c r="S63" s="52"/>
    </row>
    <row r="64" spans="1:19" ht="15.7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52"/>
      <c r="S64" s="52"/>
    </row>
    <row r="65" spans="1:19" ht="15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52"/>
      <c r="S65" s="52"/>
    </row>
    <row r="66" spans="1:19" ht="15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52"/>
      <c r="S66" s="52"/>
    </row>
    <row r="67" spans="1:19" ht="15.7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</row>
    <row r="68" spans="1:19" ht="15.7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</row>
    <row r="69" spans="1:19" ht="15.7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</row>
    <row r="70" spans="1:19" ht="15.7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</row>
    <row r="71" spans="1:19" ht="15.7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</row>
    <row r="72" ht="15.75" customHeight="1"/>
    <row r="73" ht="15.75" customHeight="1"/>
  </sheetData>
  <sheetProtection/>
  <printOptions/>
  <pageMargins left="0.75" right="0.75" top="1" bottom="1" header="0.5" footer="0.5"/>
  <pageSetup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0"/>
  <sheetViews>
    <sheetView zoomScalePageLayoutView="0" workbookViewId="0" topLeftCell="A1">
      <selection activeCell="Q12" sqref="Q12:R12"/>
    </sheetView>
  </sheetViews>
  <sheetFormatPr defaultColWidth="9.00390625" defaultRowHeight="12.75"/>
  <cols>
    <col min="1" max="1" width="1.12109375" style="0" customWidth="1"/>
    <col min="3" max="3" width="10.50390625" style="0" customWidth="1"/>
    <col min="4" max="4" width="2.125" style="0" customWidth="1"/>
    <col min="5" max="6" width="7.00390625" style="0" customWidth="1"/>
    <col min="7" max="7" width="8.375" style="0" customWidth="1"/>
    <col min="8" max="8" width="2.125" style="0" customWidth="1"/>
    <col min="9" max="10" width="7.00390625" style="0" customWidth="1"/>
    <col min="11" max="11" width="8.375" style="0" customWidth="1"/>
    <col min="12" max="12" width="2.125" style="0" customWidth="1"/>
    <col min="13" max="14" width="7.00390625" style="0" customWidth="1"/>
    <col min="15" max="15" width="8.375" style="0" customWidth="1"/>
    <col min="16" max="16" width="2.125" style="0" customWidth="1"/>
    <col min="17" max="18" width="7.00390625" style="0" customWidth="1"/>
    <col min="19" max="19" width="8.375" style="0" customWidth="1"/>
    <col min="20" max="20" width="1.4921875" style="0" customWidth="1"/>
  </cols>
  <sheetData>
    <row r="1" spans="1:20" ht="18.75" customHeight="1" thickBot="1">
      <c r="A1" s="629" t="s">
        <v>405</v>
      </c>
      <c r="B1" s="14"/>
      <c r="C1" s="16"/>
      <c r="D1" s="1828"/>
      <c r="E1" s="1828"/>
      <c r="F1" s="1828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8">
      <c r="A2" s="216"/>
      <c r="B2" s="92" t="s">
        <v>44</v>
      </c>
      <c r="C2" s="14"/>
      <c r="D2" s="14"/>
      <c r="E2" s="14"/>
      <c r="F2" s="14"/>
      <c r="G2" s="92" t="str">
        <f>'Företagsfakta '!I3</f>
        <v>År 2011</v>
      </c>
      <c r="H2" s="92"/>
      <c r="I2" s="92"/>
      <c r="J2" s="92"/>
      <c r="K2" s="160"/>
      <c r="L2" s="160"/>
      <c r="M2" s="160"/>
      <c r="N2" s="160"/>
      <c r="O2" s="160"/>
      <c r="P2" s="160"/>
      <c r="Q2" s="160"/>
      <c r="R2" s="160"/>
      <c r="S2" s="160"/>
      <c r="T2" s="161"/>
    </row>
    <row r="3" spans="1:20" ht="13.5" thickBot="1">
      <c r="A3" s="22"/>
      <c r="B3" s="13" t="s">
        <v>0</v>
      </c>
      <c r="C3" s="11"/>
      <c r="D3" s="11"/>
      <c r="E3" s="11"/>
      <c r="F3" s="11"/>
      <c r="G3" s="11" t="s">
        <v>0</v>
      </c>
      <c r="H3" s="11"/>
      <c r="I3" s="11"/>
      <c r="J3" s="11"/>
      <c r="K3" s="11" t="s">
        <v>0</v>
      </c>
      <c r="L3" s="11"/>
      <c r="M3" s="11"/>
      <c r="N3" s="11"/>
      <c r="O3" s="11"/>
      <c r="P3" s="11"/>
      <c r="Q3" s="11"/>
      <c r="R3" s="11"/>
      <c r="S3" s="11"/>
      <c r="T3" s="23"/>
    </row>
    <row r="4" spans="1:20" ht="15.75" customHeight="1" thickBot="1">
      <c r="A4" s="22"/>
      <c r="B4" s="1025" t="s">
        <v>389</v>
      </c>
      <c r="C4" s="100"/>
      <c r="D4" s="11"/>
      <c r="E4" s="602" t="s">
        <v>339</v>
      </c>
      <c r="F4" s="602" t="s">
        <v>340</v>
      </c>
      <c r="G4" s="1634" t="s">
        <v>8</v>
      </c>
      <c r="H4" s="1730"/>
      <c r="I4" s="1025" t="s">
        <v>339</v>
      </c>
      <c r="J4" s="1067" t="s">
        <v>340</v>
      </c>
      <c r="K4" s="1634" t="s">
        <v>9</v>
      </c>
      <c r="L4" s="1730"/>
      <c r="M4" s="1025" t="s">
        <v>339</v>
      </c>
      <c r="N4" s="1067" t="s">
        <v>340</v>
      </c>
      <c r="O4" s="1634" t="s">
        <v>10</v>
      </c>
      <c r="P4" s="1730"/>
      <c r="Q4" s="1025" t="s">
        <v>339</v>
      </c>
      <c r="R4" s="1067" t="s">
        <v>340</v>
      </c>
      <c r="S4" s="1641" t="s">
        <v>11</v>
      </c>
      <c r="T4" s="23"/>
    </row>
    <row r="5" spans="1:20" ht="15.75" customHeight="1" thickBot="1">
      <c r="A5" s="22"/>
      <c r="B5" s="203" t="s">
        <v>26</v>
      </c>
      <c r="C5" s="196"/>
      <c r="D5" s="15"/>
      <c r="E5" s="1819"/>
      <c r="F5" s="1820"/>
      <c r="G5" s="1840">
        <f>E5*F5</f>
        <v>0</v>
      </c>
      <c r="H5" s="1730"/>
      <c r="I5" s="1628"/>
      <c r="J5" s="1816"/>
      <c r="K5" s="1829">
        <f>I5*J5</f>
        <v>0</v>
      </c>
      <c r="L5" s="1730"/>
      <c r="M5" s="1628"/>
      <c r="N5" s="1815"/>
      <c r="O5" s="1829">
        <f>M5*N5</f>
        <v>0</v>
      </c>
      <c r="P5" s="1730"/>
      <c r="Q5" s="1628"/>
      <c r="R5" s="1815"/>
      <c r="S5" s="1829">
        <f>Q5*R5</f>
        <v>0</v>
      </c>
      <c r="T5" s="23"/>
    </row>
    <row r="6" spans="1:20" ht="15.75" customHeight="1" thickBot="1">
      <c r="A6" s="22"/>
      <c r="B6" s="203" t="s">
        <v>27</v>
      </c>
      <c r="C6" s="196"/>
      <c r="D6" s="15"/>
      <c r="E6" s="1821"/>
      <c r="F6" s="1820"/>
      <c r="G6" s="1841">
        <f>E6*F6</f>
        <v>0</v>
      </c>
      <c r="H6" s="1730"/>
      <c r="I6" s="1627"/>
      <c r="J6" s="1817"/>
      <c r="K6" s="1829">
        <f>I6*J6</f>
        <v>0</v>
      </c>
      <c r="L6" s="1730"/>
      <c r="M6" s="1627"/>
      <c r="N6" s="1814"/>
      <c r="O6" s="1829">
        <f>M6*N6</f>
        <v>0</v>
      </c>
      <c r="P6" s="1730"/>
      <c r="Q6" s="1627"/>
      <c r="R6" s="1814"/>
      <c r="S6" s="1829">
        <f>Q6*R6</f>
        <v>0</v>
      </c>
      <c r="T6" s="23"/>
    </row>
    <row r="7" spans="1:20" ht="15.75" customHeight="1">
      <c r="A7" s="22"/>
      <c r="B7" s="203" t="s">
        <v>28</v>
      </c>
      <c r="C7" s="196"/>
      <c r="D7" s="15"/>
      <c r="E7" s="1821"/>
      <c r="F7" s="1820"/>
      <c r="G7" s="1841">
        <f aca="true" t="shared" si="0" ref="G7:G12">E7*F7</f>
        <v>0</v>
      </c>
      <c r="H7" s="1730"/>
      <c r="I7" s="1627"/>
      <c r="J7" s="1817"/>
      <c r="K7" s="1829">
        <f aca="true" t="shared" si="1" ref="K7:K12">I7*J7</f>
        <v>0</v>
      </c>
      <c r="L7" s="1730"/>
      <c r="M7" s="1627"/>
      <c r="N7" s="1814"/>
      <c r="O7" s="1829">
        <f aca="true" t="shared" si="2" ref="O7:O12">M7*N7</f>
        <v>0</v>
      </c>
      <c r="P7" s="1730"/>
      <c r="Q7" s="1627"/>
      <c r="R7" s="1814"/>
      <c r="S7" s="1829">
        <f aca="true" t="shared" si="3" ref="S7:S12">Q7*R7</f>
        <v>0</v>
      </c>
      <c r="T7" s="23"/>
    </row>
    <row r="8" spans="1:20" ht="15.75" customHeight="1">
      <c r="A8" s="22"/>
      <c r="B8" s="203" t="s">
        <v>29</v>
      </c>
      <c r="C8" s="196"/>
      <c r="D8" s="15"/>
      <c r="E8" s="1821"/>
      <c r="F8" s="1822"/>
      <c r="G8" s="1841">
        <f t="shared" si="0"/>
        <v>0</v>
      </c>
      <c r="H8" s="1730"/>
      <c r="I8" s="1627"/>
      <c r="J8" s="1817"/>
      <c r="K8" s="1829">
        <f t="shared" si="1"/>
        <v>0</v>
      </c>
      <c r="L8" s="1730"/>
      <c r="M8" s="1627"/>
      <c r="N8" s="1814"/>
      <c r="O8" s="1829">
        <f t="shared" si="2"/>
        <v>0</v>
      </c>
      <c r="P8" s="1730"/>
      <c r="Q8" s="1627"/>
      <c r="R8" s="1814"/>
      <c r="S8" s="1829">
        <f t="shared" si="3"/>
        <v>0</v>
      </c>
      <c r="T8" s="23"/>
    </row>
    <row r="9" spans="1:20" ht="15.75" customHeight="1">
      <c r="A9" s="22"/>
      <c r="B9" s="1073" t="s">
        <v>35</v>
      </c>
      <c r="C9" s="1869"/>
      <c r="D9" s="15"/>
      <c r="E9" s="1821"/>
      <c r="F9" s="1822"/>
      <c r="G9" s="1841">
        <f t="shared" si="0"/>
        <v>0</v>
      </c>
      <c r="H9" s="1730"/>
      <c r="I9" s="1627"/>
      <c r="J9" s="1817"/>
      <c r="K9" s="1829">
        <f t="shared" si="1"/>
        <v>0</v>
      </c>
      <c r="L9" s="1730"/>
      <c r="M9" s="1627"/>
      <c r="N9" s="1814"/>
      <c r="O9" s="1829">
        <f t="shared" si="2"/>
        <v>0</v>
      </c>
      <c r="P9" s="1730"/>
      <c r="Q9" s="1627"/>
      <c r="R9" s="1814"/>
      <c r="S9" s="1829">
        <f t="shared" si="3"/>
        <v>0</v>
      </c>
      <c r="T9" s="23"/>
    </row>
    <row r="10" spans="1:20" ht="15.75" customHeight="1">
      <c r="A10" s="22"/>
      <c r="B10" s="1073" t="s">
        <v>35</v>
      </c>
      <c r="C10" s="1869"/>
      <c r="D10" s="15"/>
      <c r="E10" s="1821"/>
      <c r="F10" s="1822"/>
      <c r="G10" s="1841">
        <f t="shared" si="0"/>
        <v>0</v>
      </c>
      <c r="H10" s="1730"/>
      <c r="I10" s="1627"/>
      <c r="J10" s="1817"/>
      <c r="K10" s="1829">
        <f t="shared" si="1"/>
        <v>0</v>
      </c>
      <c r="L10" s="1730"/>
      <c r="M10" s="1627"/>
      <c r="N10" s="1814"/>
      <c r="O10" s="1829">
        <f t="shared" si="2"/>
        <v>0</v>
      </c>
      <c r="P10" s="1730"/>
      <c r="Q10" s="1627"/>
      <c r="R10" s="1814"/>
      <c r="S10" s="1829">
        <f t="shared" si="3"/>
        <v>0</v>
      </c>
      <c r="T10" s="23"/>
    </row>
    <row r="11" spans="1:22" ht="15.75" customHeight="1" thickBot="1">
      <c r="A11" s="22"/>
      <c r="B11" s="1073" t="s">
        <v>35</v>
      </c>
      <c r="C11" s="1869"/>
      <c r="D11" s="15"/>
      <c r="E11" s="1821"/>
      <c r="F11" s="1822"/>
      <c r="G11" s="1841">
        <f t="shared" si="0"/>
        <v>0</v>
      </c>
      <c r="H11" s="1730"/>
      <c r="I11" s="1627"/>
      <c r="J11" s="1817"/>
      <c r="K11" s="1829">
        <f t="shared" si="1"/>
        <v>0</v>
      </c>
      <c r="L11" s="1730"/>
      <c r="M11" s="1627"/>
      <c r="N11" s="1814"/>
      <c r="O11" s="1829">
        <f t="shared" si="2"/>
        <v>0</v>
      </c>
      <c r="P11" s="1730"/>
      <c r="Q11" s="1627"/>
      <c r="R11" s="1814"/>
      <c r="S11" s="1829">
        <f t="shared" si="3"/>
        <v>0</v>
      </c>
      <c r="T11" s="23"/>
      <c r="V11" s="1"/>
    </row>
    <row r="12" spans="1:20" ht="15.75" customHeight="1" thickBot="1">
      <c r="A12" s="22"/>
      <c r="B12" s="1067" t="s">
        <v>363</v>
      </c>
      <c r="C12" s="1870"/>
      <c r="D12" s="618"/>
      <c r="E12" s="1821"/>
      <c r="F12" s="1822"/>
      <c r="G12" s="1841">
        <f t="shared" si="0"/>
        <v>0</v>
      </c>
      <c r="H12" s="1730"/>
      <c r="I12" s="1627"/>
      <c r="J12" s="1817"/>
      <c r="K12" s="1829">
        <f t="shared" si="1"/>
        <v>0</v>
      </c>
      <c r="L12" s="1730"/>
      <c r="M12" s="1627"/>
      <c r="N12" s="1814"/>
      <c r="O12" s="1829">
        <f t="shared" si="2"/>
        <v>0</v>
      </c>
      <c r="P12" s="1730"/>
      <c r="Q12" s="1627"/>
      <c r="R12" s="1814"/>
      <c r="S12" s="1829">
        <f t="shared" si="3"/>
        <v>0</v>
      </c>
      <c r="T12" s="23"/>
    </row>
    <row r="13" spans="1:20" ht="12.75">
      <c r="A13" s="22"/>
      <c r="B13" s="13"/>
      <c r="C13" s="11"/>
      <c r="D13" s="11"/>
      <c r="E13" s="11"/>
      <c r="F13" s="11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23"/>
    </row>
    <row r="14" spans="1:20" ht="18">
      <c r="A14" s="22"/>
      <c r="B14" s="158" t="s">
        <v>44</v>
      </c>
      <c r="C14" s="14"/>
      <c r="D14" s="14"/>
      <c r="E14" s="14"/>
      <c r="F14" s="14"/>
      <c r="G14" s="158" t="str">
        <f>'Företagsfakta '!J3</f>
        <v>År 2012</v>
      </c>
      <c r="H14" s="158"/>
      <c r="I14" s="158"/>
      <c r="J14" s="158"/>
      <c r="K14" s="158"/>
      <c r="L14" s="158"/>
      <c r="M14" s="158"/>
      <c r="N14" s="158"/>
      <c r="O14" s="15"/>
      <c r="P14" s="15"/>
      <c r="Q14" s="15"/>
      <c r="R14" s="15"/>
      <c r="S14" s="15"/>
      <c r="T14" s="23"/>
    </row>
    <row r="15" spans="1:20" ht="13.5" thickBot="1">
      <c r="A15" s="22"/>
      <c r="B15" s="13"/>
      <c r="C15" s="13"/>
      <c r="D15" s="13"/>
      <c r="E15" s="13"/>
      <c r="F15" s="13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23"/>
    </row>
    <row r="16" spans="1:20" ht="15.75" customHeight="1" thickBot="1">
      <c r="A16" s="22"/>
      <c r="B16" s="1757" t="s">
        <v>389</v>
      </c>
      <c r="C16" s="420"/>
      <c r="D16" s="11"/>
      <c r="E16" s="642" t="s">
        <v>339</v>
      </c>
      <c r="F16" s="642" t="s">
        <v>340</v>
      </c>
      <c r="G16" s="1635" t="s">
        <v>8</v>
      </c>
      <c r="H16" s="1730"/>
      <c r="I16" s="1023" t="s">
        <v>339</v>
      </c>
      <c r="J16" s="1757" t="s">
        <v>340</v>
      </c>
      <c r="K16" s="1635" t="s">
        <v>9</v>
      </c>
      <c r="L16" s="1730"/>
      <c r="M16" s="1023" t="s">
        <v>339</v>
      </c>
      <c r="N16" s="1757" t="s">
        <v>340</v>
      </c>
      <c r="O16" s="1635" t="s">
        <v>10</v>
      </c>
      <c r="P16" s="1730"/>
      <c r="Q16" s="1023" t="s">
        <v>339</v>
      </c>
      <c r="R16" s="1757" t="s">
        <v>340</v>
      </c>
      <c r="S16" s="1827" t="s">
        <v>11</v>
      </c>
      <c r="T16" s="23"/>
    </row>
    <row r="17" spans="1:20" ht="15.75" customHeight="1">
      <c r="A17" s="22"/>
      <c r="B17" s="239" t="s">
        <v>26</v>
      </c>
      <c r="C17" s="198"/>
      <c r="D17" s="15"/>
      <c r="E17" s="1819"/>
      <c r="F17" s="1820"/>
      <c r="G17" s="1838">
        <f>E17*F17</f>
        <v>0</v>
      </c>
      <c r="H17" s="1730"/>
      <c r="I17" s="1628"/>
      <c r="J17" s="1816"/>
      <c r="K17" s="1837">
        <f>I17*J17</f>
        <v>0</v>
      </c>
      <c r="L17" s="1730"/>
      <c r="M17" s="1628"/>
      <c r="N17" s="1816"/>
      <c r="O17" s="1837">
        <f>M17*N17</f>
        <v>0</v>
      </c>
      <c r="P17" s="1730"/>
      <c r="Q17" s="1628"/>
      <c r="R17" s="1816"/>
      <c r="S17" s="1837">
        <f>Q17*R17</f>
        <v>0</v>
      </c>
      <c r="T17" s="23"/>
    </row>
    <row r="18" spans="1:20" ht="15.75" customHeight="1">
      <c r="A18" s="22"/>
      <c r="B18" s="239" t="s">
        <v>27</v>
      </c>
      <c r="C18" s="198"/>
      <c r="D18" s="15"/>
      <c r="E18" s="1821"/>
      <c r="F18" s="1822"/>
      <c r="G18" s="1839">
        <f>E18*F18</f>
        <v>0</v>
      </c>
      <c r="H18" s="1730"/>
      <c r="I18" s="1627"/>
      <c r="J18" s="1817"/>
      <c r="K18" s="1068">
        <f>I18*J18</f>
        <v>0</v>
      </c>
      <c r="L18" s="1730"/>
      <c r="M18" s="1627"/>
      <c r="N18" s="1817"/>
      <c r="O18" s="1068">
        <f>M18*N18</f>
        <v>0</v>
      </c>
      <c r="P18" s="1730"/>
      <c r="Q18" s="1627"/>
      <c r="R18" s="1817"/>
      <c r="S18" s="1068">
        <f>Q18*R18</f>
        <v>0</v>
      </c>
      <c r="T18" s="23"/>
    </row>
    <row r="19" spans="1:20" ht="15.75" customHeight="1">
      <c r="A19" s="22"/>
      <c r="B19" s="239" t="s">
        <v>28</v>
      </c>
      <c r="C19" s="198"/>
      <c r="D19" s="15"/>
      <c r="E19" s="1821"/>
      <c r="F19" s="1822"/>
      <c r="G19" s="1839">
        <f aca="true" t="shared" si="4" ref="G19:G24">E19*F19</f>
        <v>0</v>
      </c>
      <c r="H19" s="1730"/>
      <c r="I19" s="1627"/>
      <c r="J19" s="1817"/>
      <c r="K19" s="1068">
        <f aca="true" t="shared" si="5" ref="K19:K24">I19*J19</f>
        <v>0</v>
      </c>
      <c r="L19" s="1730"/>
      <c r="M19" s="1627"/>
      <c r="N19" s="1817"/>
      <c r="O19" s="1068">
        <f aca="true" t="shared" si="6" ref="O19:O24">M19*N19</f>
        <v>0</v>
      </c>
      <c r="P19" s="1730"/>
      <c r="Q19" s="1627"/>
      <c r="R19" s="1817"/>
      <c r="S19" s="1068">
        <f aca="true" t="shared" si="7" ref="S19:S24">Q19*R19</f>
        <v>0</v>
      </c>
      <c r="T19" s="23"/>
    </row>
    <row r="20" spans="1:20" ht="15.75" customHeight="1">
      <c r="A20" s="22"/>
      <c r="B20" s="239" t="s">
        <v>29</v>
      </c>
      <c r="C20" s="198"/>
      <c r="D20" s="15"/>
      <c r="E20" s="1821"/>
      <c r="F20" s="1822"/>
      <c r="G20" s="1839">
        <f t="shared" si="4"/>
        <v>0</v>
      </c>
      <c r="H20" s="1730"/>
      <c r="I20" s="1627"/>
      <c r="J20" s="1817"/>
      <c r="K20" s="1068">
        <f t="shared" si="5"/>
        <v>0</v>
      </c>
      <c r="L20" s="1730"/>
      <c r="M20" s="1627"/>
      <c r="N20" s="1817"/>
      <c r="O20" s="1068">
        <f t="shared" si="6"/>
        <v>0</v>
      </c>
      <c r="P20" s="1730"/>
      <c r="Q20" s="1627"/>
      <c r="R20" s="1817"/>
      <c r="S20" s="1068">
        <f t="shared" si="7"/>
        <v>0</v>
      </c>
      <c r="T20" s="23"/>
    </row>
    <row r="21" spans="1:20" ht="15.75" customHeight="1">
      <c r="A21" s="22"/>
      <c r="B21" s="239" t="str">
        <f>B9</f>
        <v>Övrigt</v>
      </c>
      <c r="C21" s="198"/>
      <c r="D21" s="15"/>
      <c r="E21" s="1821"/>
      <c r="F21" s="1822"/>
      <c r="G21" s="1839">
        <f t="shared" si="4"/>
        <v>0</v>
      </c>
      <c r="H21" s="1730"/>
      <c r="I21" s="1627"/>
      <c r="J21" s="1817"/>
      <c r="K21" s="1068">
        <f t="shared" si="5"/>
        <v>0</v>
      </c>
      <c r="L21" s="1730"/>
      <c r="M21" s="1627"/>
      <c r="N21" s="1817"/>
      <c r="O21" s="1068">
        <f t="shared" si="6"/>
        <v>0</v>
      </c>
      <c r="P21" s="1730"/>
      <c r="Q21" s="1627"/>
      <c r="R21" s="1817"/>
      <c r="S21" s="1068">
        <f t="shared" si="7"/>
        <v>0</v>
      </c>
      <c r="T21" s="23"/>
    </row>
    <row r="22" spans="1:20" ht="15.75" customHeight="1">
      <c r="A22" s="22"/>
      <c r="B22" s="239" t="str">
        <f>B10</f>
        <v>Övrigt</v>
      </c>
      <c r="C22" s="198"/>
      <c r="D22" s="15"/>
      <c r="E22" s="1821"/>
      <c r="F22" s="1822"/>
      <c r="G22" s="1839">
        <f t="shared" si="4"/>
        <v>0</v>
      </c>
      <c r="H22" s="1730"/>
      <c r="I22" s="1627"/>
      <c r="J22" s="1817"/>
      <c r="K22" s="1068">
        <f t="shared" si="5"/>
        <v>0</v>
      </c>
      <c r="L22" s="1730"/>
      <c r="M22" s="1627"/>
      <c r="N22" s="1817"/>
      <c r="O22" s="1068">
        <f t="shared" si="6"/>
        <v>0</v>
      </c>
      <c r="P22" s="1730"/>
      <c r="Q22" s="1627"/>
      <c r="R22" s="1817"/>
      <c r="S22" s="1068">
        <f t="shared" si="7"/>
        <v>0</v>
      </c>
      <c r="T22" s="23"/>
    </row>
    <row r="23" spans="1:20" ht="15.75" customHeight="1" thickBot="1">
      <c r="A23" s="22"/>
      <c r="B23" s="239" t="str">
        <f>B11</f>
        <v>Övrigt</v>
      </c>
      <c r="C23" s="198"/>
      <c r="D23" s="15"/>
      <c r="E23" s="1821"/>
      <c r="F23" s="1822"/>
      <c r="G23" s="1839">
        <f t="shared" si="4"/>
        <v>0</v>
      </c>
      <c r="H23" s="1730"/>
      <c r="I23" s="1627"/>
      <c r="J23" s="1817"/>
      <c r="K23" s="1068">
        <f t="shared" si="5"/>
        <v>0</v>
      </c>
      <c r="L23" s="1730"/>
      <c r="M23" s="1627"/>
      <c r="N23" s="1817"/>
      <c r="O23" s="1068">
        <f t="shared" si="6"/>
        <v>0</v>
      </c>
      <c r="P23" s="1730"/>
      <c r="Q23" s="1627"/>
      <c r="R23" s="1817"/>
      <c r="S23" s="1068">
        <f t="shared" si="7"/>
        <v>0</v>
      </c>
      <c r="T23" s="23"/>
    </row>
    <row r="24" spans="1:20" ht="15.75" customHeight="1" thickBot="1">
      <c r="A24" s="22"/>
      <c r="B24" s="1757" t="str">
        <f>B12</f>
        <v>Företagarens egen lön</v>
      </c>
      <c r="C24" s="1871"/>
      <c r="D24" s="618"/>
      <c r="E24" s="1821"/>
      <c r="F24" s="1822"/>
      <c r="G24" s="1839">
        <f t="shared" si="4"/>
        <v>0</v>
      </c>
      <c r="H24" s="1730"/>
      <c r="I24" s="1627"/>
      <c r="J24" s="1817"/>
      <c r="K24" s="1068">
        <f t="shared" si="5"/>
        <v>0</v>
      </c>
      <c r="L24" s="1730"/>
      <c r="M24" s="1627"/>
      <c r="N24" s="1817"/>
      <c r="O24" s="1068">
        <f t="shared" si="6"/>
        <v>0</v>
      </c>
      <c r="P24" s="1730"/>
      <c r="Q24" s="1627"/>
      <c r="R24" s="1817"/>
      <c r="S24" s="1068">
        <f t="shared" si="7"/>
        <v>0</v>
      </c>
      <c r="T24" s="23"/>
    </row>
    <row r="25" spans="1:20" ht="15.75" customHeight="1">
      <c r="A25" s="22"/>
      <c r="B25" s="15"/>
      <c r="C25" s="618"/>
      <c r="D25" s="618"/>
      <c r="E25" s="15"/>
      <c r="F25" s="15"/>
      <c r="G25" s="1730"/>
      <c r="H25" s="1730"/>
      <c r="I25" s="1730"/>
      <c r="J25" s="1730"/>
      <c r="K25" s="1730"/>
      <c r="L25" s="1730"/>
      <c r="M25" s="1730"/>
      <c r="N25" s="1730"/>
      <c r="O25" s="1730"/>
      <c r="P25" s="1730"/>
      <c r="Q25" s="1730"/>
      <c r="R25" s="1730"/>
      <c r="S25" s="1730"/>
      <c r="T25" s="23"/>
    </row>
    <row r="26" spans="1:20" ht="15.75" customHeight="1">
      <c r="A26" s="22"/>
      <c r="B26" s="15"/>
      <c r="C26" s="618"/>
      <c r="D26" s="618"/>
      <c r="E26" s="15"/>
      <c r="F26" s="15"/>
      <c r="G26" s="1730"/>
      <c r="H26" s="1730"/>
      <c r="I26" s="1730"/>
      <c r="J26" s="1730"/>
      <c r="K26" s="1730"/>
      <c r="L26" s="1730"/>
      <c r="M26" s="1730"/>
      <c r="N26" s="1730"/>
      <c r="O26" s="1730"/>
      <c r="P26" s="1730"/>
      <c r="Q26" s="1730"/>
      <c r="R26" s="1730"/>
      <c r="S26" s="1730"/>
      <c r="T26" s="23"/>
    </row>
    <row r="27" spans="1:20" ht="12.75">
      <c r="A27" s="22"/>
      <c r="B27" s="13"/>
      <c r="C27" s="11"/>
      <c r="D27" s="11"/>
      <c r="E27" s="11"/>
      <c r="F27" s="11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23"/>
    </row>
    <row r="28" spans="1:20" ht="12.75">
      <c r="A28" s="22"/>
      <c r="B28" s="13"/>
      <c r="C28" s="11"/>
      <c r="D28" s="11"/>
      <c r="E28" s="11"/>
      <c r="F28" s="11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3"/>
    </row>
    <row r="29" spans="1:20" ht="12.75">
      <c r="A29" s="22"/>
      <c r="B29" s="13"/>
      <c r="C29" s="11"/>
      <c r="D29" s="11"/>
      <c r="E29" s="11"/>
      <c r="F29" s="11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23"/>
    </row>
    <row r="30" spans="1:20" ht="18">
      <c r="A30" s="210" t="s">
        <v>405</v>
      </c>
      <c r="B30" s="13"/>
      <c r="C30" s="11"/>
      <c r="D30" s="11"/>
      <c r="E30" s="11"/>
      <c r="F30" s="11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23"/>
    </row>
    <row r="31" spans="1:20" ht="19.5">
      <c r="A31" s="22"/>
      <c r="B31" s="158" t="s">
        <v>44</v>
      </c>
      <c r="C31" s="206"/>
      <c r="D31" s="206"/>
      <c r="E31" s="206"/>
      <c r="F31" s="206"/>
      <c r="G31" s="158" t="str">
        <f>'Företagsfakta '!K3</f>
        <v>År 2013</v>
      </c>
      <c r="H31" s="158"/>
      <c r="I31" s="158"/>
      <c r="J31" s="158"/>
      <c r="K31" s="617"/>
      <c r="L31" s="617"/>
      <c r="M31" s="617"/>
      <c r="N31" s="617"/>
      <c r="O31" s="618"/>
      <c r="P31" s="618"/>
      <c r="Q31" s="618"/>
      <c r="R31" s="618"/>
      <c r="S31" s="618"/>
      <c r="T31" s="23"/>
    </row>
    <row r="32" spans="1:20" ht="12.75" thickBot="1">
      <c r="A32" s="22"/>
      <c r="B32" s="11"/>
      <c r="C32" s="11"/>
      <c r="D32" s="11"/>
      <c r="E32" s="11"/>
      <c r="F32" s="11"/>
      <c r="G32" s="618"/>
      <c r="H32" s="618"/>
      <c r="I32" s="618"/>
      <c r="J32" s="618"/>
      <c r="K32" s="618"/>
      <c r="L32" s="618"/>
      <c r="M32" s="618"/>
      <c r="N32" s="618"/>
      <c r="O32" s="618"/>
      <c r="P32" s="618"/>
      <c r="Q32" s="618"/>
      <c r="R32" s="618"/>
      <c r="S32" s="618"/>
      <c r="T32" s="23"/>
    </row>
    <row r="33" spans="1:20" ht="15.75" customHeight="1" thickBot="1">
      <c r="A33" s="22"/>
      <c r="B33" s="1823" t="s">
        <v>389</v>
      </c>
      <c r="C33" s="813"/>
      <c r="D33" s="11"/>
      <c r="E33" s="1022" t="s">
        <v>339</v>
      </c>
      <c r="F33" s="1022" t="s">
        <v>340</v>
      </c>
      <c r="G33" s="1636" t="s">
        <v>8</v>
      </c>
      <c r="H33" s="1730"/>
      <c r="I33" s="1024" t="s">
        <v>339</v>
      </c>
      <c r="J33" s="1823" t="s">
        <v>340</v>
      </c>
      <c r="K33" s="1636" t="s">
        <v>9</v>
      </c>
      <c r="L33" s="1730"/>
      <c r="M33" s="1024" t="s">
        <v>339</v>
      </c>
      <c r="N33" s="1823" t="s">
        <v>340</v>
      </c>
      <c r="O33" s="1636" t="s">
        <v>10</v>
      </c>
      <c r="P33" s="1730"/>
      <c r="Q33" s="1024" t="s">
        <v>339</v>
      </c>
      <c r="R33" s="1823" t="s">
        <v>340</v>
      </c>
      <c r="S33" s="1662" t="s">
        <v>11</v>
      </c>
      <c r="T33" s="23"/>
    </row>
    <row r="34" spans="1:20" ht="15.75" customHeight="1">
      <c r="A34" s="22"/>
      <c r="B34" s="242" t="s">
        <v>26</v>
      </c>
      <c r="C34" s="201"/>
      <c r="D34" s="15"/>
      <c r="E34" s="1819"/>
      <c r="F34" s="1820"/>
      <c r="G34" s="1835">
        <f>E34*F34</f>
        <v>0</v>
      </c>
      <c r="H34" s="1730"/>
      <c r="I34" s="1628"/>
      <c r="J34" s="1816"/>
      <c r="K34" s="1836">
        <f>I34*J34</f>
        <v>0</v>
      </c>
      <c r="L34" s="1730"/>
      <c r="M34" s="1628"/>
      <c r="N34" s="1816"/>
      <c r="O34" s="1836">
        <f>M34*N34</f>
        <v>0</v>
      </c>
      <c r="P34" s="1730"/>
      <c r="Q34" s="1628"/>
      <c r="R34" s="1816"/>
      <c r="S34" s="1836">
        <f>Q34*R34</f>
        <v>0</v>
      </c>
      <c r="T34" s="23"/>
    </row>
    <row r="35" spans="1:20" ht="15.75" customHeight="1">
      <c r="A35" s="22"/>
      <c r="B35" s="242" t="s">
        <v>27</v>
      </c>
      <c r="C35" s="201"/>
      <c r="D35" s="15"/>
      <c r="E35" s="1821"/>
      <c r="F35" s="1822"/>
      <c r="G35" s="1791">
        <f>E35*F35</f>
        <v>0</v>
      </c>
      <c r="H35" s="1730"/>
      <c r="I35" s="1627"/>
      <c r="J35" s="1817"/>
      <c r="K35" s="1833">
        <f>I35*J35</f>
        <v>0</v>
      </c>
      <c r="L35" s="1730"/>
      <c r="M35" s="1627"/>
      <c r="N35" s="1817"/>
      <c r="O35" s="1833">
        <f>M35*N35</f>
        <v>0</v>
      </c>
      <c r="P35" s="1730"/>
      <c r="Q35" s="1627"/>
      <c r="R35" s="1817"/>
      <c r="S35" s="1833">
        <f>Q35*R35</f>
        <v>0</v>
      </c>
      <c r="T35" s="23"/>
    </row>
    <row r="36" spans="1:20" ht="15.75" customHeight="1">
      <c r="A36" s="22"/>
      <c r="B36" s="242" t="s">
        <v>28</v>
      </c>
      <c r="C36" s="201"/>
      <c r="D36" s="15"/>
      <c r="E36" s="1821"/>
      <c r="F36" s="1822"/>
      <c r="G36" s="1791">
        <f aca="true" t="shared" si="8" ref="G36:G41">E36*F36</f>
        <v>0</v>
      </c>
      <c r="H36" s="1730"/>
      <c r="I36" s="1627"/>
      <c r="J36" s="1817"/>
      <c r="K36" s="1833">
        <f aca="true" t="shared" si="9" ref="K36:K41">I36*J36</f>
        <v>0</v>
      </c>
      <c r="L36" s="1730"/>
      <c r="M36" s="1627"/>
      <c r="N36" s="1817"/>
      <c r="O36" s="1833">
        <f aca="true" t="shared" si="10" ref="O36:O41">M36*N36</f>
        <v>0</v>
      </c>
      <c r="P36" s="1730"/>
      <c r="Q36" s="1627"/>
      <c r="R36" s="1817"/>
      <c r="S36" s="1833">
        <f aca="true" t="shared" si="11" ref="S36:S41">Q36*R36</f>
        <v>0</v>
      </c>
      <c r="T36" s="23"/>
    </row>
    <row r="37" spans="1:20" ht="15.75" customHeight="1">
      <c r="A37" s="22"/>
      <c r="B37" s="242" t="s">
        <v>29</v>
      </c>
      <c r="C37" s="201"/>
      <c r="D37" s="15"/>
      <c r="E37" s="1821"/>
      <c r="F37" s="1822"/>
      <c r="G37" s="1791">
        <f t="shared" si="8"/>
        <v>0</v>
      </c>
      <c r="H37" s="1730"/>
      <c r="I37" s="1627"/>
      <c r="J37" s="1817"/>
      <c r="K37" s="1833">
        <f t="shared" si="9"/>
        <v>0</v>
      </c>
      <c r="L37" s="1730"/>
      <c r="M37" s="1627"/>
      <c r="N37" s="1817"/>
      <c r="O37" s="1833">
        <f t="shared" si="10"/>
        <v>0</v>
      </c>
      <c r="P37" s="1730"/>
      <c r="Q37" s="1627"/>
      <c r="R37" s="1817"/>
      <c r="S37" s="1833">
        <f t="shared" si="11"/>
        <v>0</v>
      </c>
      <c r="T37" s="23"/>
    </row>
    <row r="38" spans="1:20" ht="15.75" customHeight="1">
      <c r="A38" s="22"/>
      <c r="B38" s="242" t="str">
        <f>B21</f>
        <v>Övrigt</v>
      </c>
      <c r="C38" s="201"/>
      <c r="D38" s="15"/>
      <c r="E38" s="1821"/>
      <c r="F38" s="1822"/>
      <c r="G38" s="1791">
        <f t="shared" si="8"/>
        <v>0</v>
      </c>
      <c r="H38" s="1730"/>
      <c r="I38" s="1627"/>
      <c r="J38" s="1817"/>
      <c r="K38" s="1833">
        <f t="shared" si="9"/>
        <v>0</v>
      </c>
      <c r="L38" s="1730"/>
      <c r="M38" s="1627"/>
      <c r="N38" s="1817"/>
      <c r="O38" s="1833">
        <f t="shared" si="10"/>
        <v>0</v>
      </c>
      <c r="P38" s="1730"/>
      <c r="Q38" s="1627"/>
      <c r="R38" s="1817"/>
      <c r="S38" s="1833">
        <f t="shared" si="11"/>
        <v>0</v>
      </c>
      <c r="T38" s="23"/>
    </row>
    <row r="39" spans="1:20" ht="15.75" customHeight="1">
      <c r="A39" s="22"/>
      <c r="B39" s="242" t="str">
        <f>B22</f>
        <v>Övrigt</v>
      </c>
      <c r="C39" s="201"/>
      <c r="D39" s="15"/>
      <c r="E39" s="1821"/>
      <c r="F39" s="1822"/>
      <c r="G39" s="1791">
        <f t="shared" si="8"/>
        <v>0</v>
      </c>
      <c r="H39" s="1730"/>
      <c r="I39" s="1627"/>
      <c r="J39" s="1817"/>
      <c r="K39" s="1833">
        <f t="shared" si="9"/>
        <v>0</v>
      </c>
      <c r="L39" s="1730"/>
      <c r="M39" s="1627"/>
      <c r="N39" s="1817"/>
      <c r="O39" s="1833">
        <f t="shared" si="10"/>
        <v>0</v>
      </c>
      <c r="P39" s="1730"/>
      <c r="Q39" s="1627"/>
      <c r="R39" s="1817"/>
      <c r="S39" s="1833">
        <f t="shared" si="11"/>
        <v>0</v>
      </c>
      <c r="T39" s="23"/>
    </row>
    <row r="40" spans="1:20" ht="15.75" customHeight="1" thickBot="1">
      <c r="A40" s="22"/>
      <c r="B40" s="242" t="str">
        <f>B23</f>
        <v>Övrigt</v>
      </c>
      <c r="C40" s="201"/>
      <c r="D40" s="15"/>
      <c r="E40" s="1821"/>
      <c r="F40" s="1822"/>
      <c r="G40" s="1791">
        <f t="shared" si="8"/>
        <v>0</v>
      </c>
      <c r="H40" s="1730"/>
      <c r="I40" s="1627"/>
      <c r="J40" s="1817"/>
      <c r="K40" s="1833">
        <f t="shared" si="9"/>
        <v>0</v>
      </c>
      <c r="L40" s="1730"/>
      <c r="M40" s="1627"/>
      <c r="N40" s="1817"/>
      <c r="O40" s="1833">
        <f t="shared" si="10"/>
        <v>0</v>
      </c>
      <c r="P40" s="1730"/>
      <c r="Q40" s="1627"/>
      <c r="R40" s="1817"/>
      <c r="S40" s="1833">
        <f t="shared" si="11"/>
        <v>0</v>
      </c>
      <c r="T40" s="23"/>
    </row>
    <row r="41" spans="1:20" ht="15.75" customHeight="1" thickBot="1">
      <c r="A41" s="22"/>
      <c r="B41" s="1823" t="str">
        <f>B24</f>
        <v>Företagarens egen lön</v>
      </c>
      <c r="C41" s="1872"/>
      <c r="D41" s="618"/>
      <c r="E41" s="1821"/>
      <c r="F41" s="1822"/>
      <c r="G41" s="1791">
        <f t="shared" si="8"/>
        <v>0</v>
      </c>
      <c r="H41" s="1730"/>
      <c r="I41" s="1627"/>
      <c r="J41" s="1817"/>
      <c r="K41" s="1833">
        <f t="shared" si="9"/>
        <v>0</v>
      </c>
      <c r="L41" s="1730"/>
      <c r="M41" s="1627"/>
      <c r="N41" s="1817"/>
      <c r="O41" s="1833">
        <f t="shared" si="10"/>
        <v>0</v>
      </c>
      <c r="P41" s="1730"/>
      <c r="Q41" s="1627"/>
      <c r="R41" s="1817"/>
      <c r="S41" s="1833">
        <f t="shared" si="11"/>
        <v>0</v>
      </c>
      <c r="T41" s="23"/>
    </row>
    <row r="42" spans="1:20" ht="12">
      <c r="A42" s="2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23"/>
    </row>
    <row r="43" spans="1:20" ht="12.75" thickBot="1">
      <c r="A43" s="24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83"/>
    </row>
    <row r="46" spans="2:21" ht="12.75">
      <c r="B46" s="1078"/>
      <c r="C46" s="1078"/>
      <c r="D46" s="1078"/>
      <c r="E46" s="1078"/>
      <c r="F46" s="1078"/>
      <c r="G46" s="1789"/>
      <c r="H46" s="1789"/>
      <c r="I46" s="1789"/>
      <c r="J46" s="1789"/>
      <c r="K46" s="1789"/>
      <c r="L46" s="1789"/>
      <c r="M46" s="1789"/>
      <c r="N46" s="1789"/>
      <c r="O46" s="1789"/>
      <c r="P46" s="1789"/>
      <c r="Q46" s="1789"/>
      <c r="R46" s="1789"/>
      <c r="S46" s="1789"/>
      <c r="T46" s="72"/>
      <c r="U46" s="72"/>
    </row>
    <row r="47" spans="2:21" ht="12.75">
      <c r="B47" s="1077"/>
      <c r="C47" s="1077"/>
      <c r="D47" s="1077"/>
      <c r="E47" s="1077"/>
      <c r="F47" s="1077"/>
      <c r="G47" s="1789"/>
      <c r="H47" s="1789"/>
      <c r="I47" s="1789"/>
      <c r="J47" s="1789"/>
      <c r="K47" s="1789"/>
      <c r="L47" s="1789"/>
      <c r="M47" s="1789"/>
      <c r="N47" s="1789"/>
      <c r="O47" s="1789"/>
      <c r="P47" s="1789"/>
      <c r="Q47" s="1789"/>
      <c r="R47" s="1789"/>
      <c r="S47" s="1789"/>
      <c r="T47" s="72"/>
      <c r="U47" s="72"/>
    </row>
    <row r="48" spans="2:21" ht="12.75">
      <c r="B48" s="1077"/>
      <c r="C48" s="1077"/>
      <c r="D48" s="1077"/>
      <c r="E48" s="1077"/>
      <c r="F48" s="1077"/>
      <c r="G48" s="1789"/>
      <c r="H48" s="1789"/>
      <c r="I48" s="1789"/>
      <c r="J48" s="1789"/>
      <c r="K48" s="1789"/>
      <c r="L48" s="1789"/>
      <c r="M48" s="1789"/>
      <c r="N48" s="1789"/>
      <c r="O48" s="1789"/>
      <c r="P48" s="1789"/>
      <c r="Q48" s="1789"/>
      <c r="R48" s="1789"/>
      <c r="S48" s="1789"/>
      <c r="T48" s="72"/>
      <c r="U48" s="72"/>
    </row>
    <row r="49" spans="2:21" ht="12.75">
      <c r="B49" s="1077"/>
      <c r="C49" s="1077"/>
      <c r="D49" s="1077"/>
      <c r="E49" s="1077"/>
      <c r="F49" s="1077"/>
      <c r="G49" s="1789"/>
      <c r="H49" s="1789"/>
      <c r="I49" s="1789"/>
      <c r="J49" s="1789"/>
      <c r="K49" s="1789"/>
      <c r="L49" s="1789"/>
      <c r="M49" s="1789"/>
      <c r="N49" s="1789"/>
      <c r="O49" s="1789"/>
      <c r="P49" s="1789"/>
      <c r="Q49" s="1789"/>
      <c r="R49" s="1789"/>
      <c r="S49" s="1789"/>
      <c r="T49" s="72"/>
      <c r="U49" s="72"/>
    </row>
    <row r="50" spans="2:21" ht="12.75">
      <c r="B50" s="1077"/>
      <c r="C50" s="1077"/>
      <c r="D50" s="1077"/>
      <c r="E50" s="1077"/>
      <c r="F50" s="1077"/>
      <c r="G50" s="1789"/>
      <c r="H50" s="1789"/>
      <c r="I50" s="1789"/>
      <c r="J50" s="1789"/>
      <c r="K50" s="1789"/>
      <c r="L50" s="1789"/>
      <c r="M50" s="1789"/>
      <c r="N50" s="1789"/>
      <c r="O50" s="1789"/>
      <c r="P50" s="1789"/>
      <c r="Q50" s="1789"/>
      <c r="R50" s="1789"/>
      <c r="S50" s="1789"/>
      <c r="T50" s="72"/>
      <c r="U50" s="72"/>
    </row>
    <row r="51" spans="2:21" ht="12.75">
      <c r="B51" s="1077"/>
      <c r="C51" s="1077"/>
      <c r="D51" s="1077"/>
      <c r="E51" s="1077"/>
      <c r="F51" s="1077"/>
      <c r="G51" s="1789"/>
      <c r="H51" s="1789"/>
      <c r="I51" s="1789"/>
      <c r="J51" s="1789"/>
      <c r="K51" s="1789"/>
      <c r="L51" s="1789"/>
      <c r="M51" s="1789"/>
      <c r="N51" s="1789"/>
      <c r="O51" s="1789"/>
      <c r="P51" s="1789"/>
      <c r="Q51" s="1789"/>
      <c r="R51" s="1789"/>
      <c r="S51" s="1789"/>
      <c r="T51" s="72"/>
      <c r="U51" s="72"/>
    </row>
    <row r="52" spans="2:21" ht="12.75">
      <c r="B52" s="1077"/>
      <c r="C52" s="1077"/>
      <c r="D52" s="1077"/>
      <c r="E52" s="1077"/>
      <c r="F52" s="1077"/>
      <c r="G52" s="1789"/>
      <c r="H52" s="1789"/>
      <c r="I52" s="1789"/>
      <c r="J52" s="1789"/>
      <c r="K52" s="1789"/>
      <c r="L52" s="1789"/>
      <c r="M52" s="1789"/>
      <c r="N52" s="1789"/>
      <c r="O52" s="1789"/>
      <c r="P52" s="1789"/>
      <c r="Q52" s="1789"/>
      <c r="R52" s="1789"/>
      <c r="S52" s="1789"/>
      <c r="T52" s="72"/>
      <c r="U52" s="72"/>
    </row>
    <row r="53" spans="2:21" ht="12.75">
      <c r="B53" s="1077"/>
      <c r="C53" s="1077"/>
      <c r="D53" s="1077"/>
      <c r="E53" s="1077"/>
      <c r="F53" s="1077"/>
      <c r="G53" s="1789"/>
      <c r="H53" s="1789"/>
      <c r="I53" s="1789"/>
      <c r="J53" s="1789"/>
      <c r="K53" s="1789"/>
      <c r="L53" s="1789"/>
      <c r="M53" s="1789"/>
      <c r="N53" s="1789"/>
      <c r="O53" s="1789"/>
      <c r="P53" s="1789"/>
      <c r="Q53" s="1789"/>
      <c r="R53" s="1789"/>
      <c r="S53" s="1789"/>
      <c r="T53" s="72"/>
      <c r="U53" s="72"/>
    </row>
    <row r="54" spans="2:21" ht="12.75">
      <c r="B54" s="1077"/>
      <c r="C54" s="1077"/>
      <c r="D54" s="1077"/>
      <c r="E54" s="1077"/>
      <c r="F54" s="1077"/>
      <c r="G54" s="1789"/>
      <c r="H54" s="1789"/>
      <c r="I54" s="1789"/>
      <c r="J54" s="1789"/>
      <c r="K54" s="1789"/>
      <c r="L54" s="1789"/>
      <c r="M54" s="1789"/>
      <c r="N54" s="1789"/>
      <c r="O54" s="1789"/>
      <c r="P54" s="1789"/>
      <c r="Q54" s="1789"/>
      <c r="R54" s="1789"/>
      <c r="S54" s="1789"/>
      <c r="T54" s="72"/>
      <c r="U54" s="72"/>
    </row>
    <row r="55" spans="2:21" ht="12.75">
      <c r="B55" s="1078"/>
      <c r="C55" s="72"/>
      <c r="D55" s="72"/>
      <c r="E55" s="72"/>
      <c r="F55" s="72"/>
      <c r="G55" s="1077"/>
      <c r="H55" s="1077"/>
      <c r="I55" s="1077"/>
      <c r="J55" s="1077"/>
      <c r="K55" s="1077"/>
      <c r="L55" s="1077"/>
      <c r="M55" s="1077"/>
      <c r="N55" s="1077"/>
      <c r="O55" s="1077"/>
      <c r="P55" s="1077"/>
      <c r="Q55" s="1077"/>
      <c r="R55" s="1077"/>
      <c r="S55" s="1077"/>
      <c r="T55" s="72"/>
      <c r="U55" s="72"/>
    </row>
    <row r="56" spans="2:21" ht="18">
      <c r="B56" s="1824"/>
      <c r="C56" s="72"/>
      <c r="D56" s="72"/>
      <c r="E56" s="72"/>
      <c r="F56" s="72"/>
      <c r="G56" s="1824"/>
      <c r="H56" s="1824"/>
      <c r="I56" s="1824"/>
      <c r="J56" s="1824"/>
      <c r="K56" s="1824"/>
      <c r="L56" s="1824"/>
      <c r="M56" s="1824"/>
      <c r="N56" s="1824"/>
      <c r="O56" s="1077"/>
      <c r="P56" s="1077"/>
      <c r="Q56" s="1077"/>
      <c r="R56" s="1077"/>
      <c r="S56" s="1077"/>
      <c r="T56" s="72"/>
      <c r="U56" s="72"/>
    </row>
    <row r="57" spans="2:21" ht="12.75">
      <c r="B57" s="1078"/>
      <c r="C57" s="1078"/>
      <c r="D57" s="1078"/>
      <c r="E57" s="1078"/>
      <c r="F57" s="1078"/>
      <c r="G57" s="1077"/>
      <c r="H57" s="1077"/>
      <c r="I57" s="1077"/>
      <c r="J57" s="1077"/>
      <c r="K57" s="1077"/>
      <c r="L57" s="1077"/>
      <c r="M57" s="1077"/>
      <c r="N57" s="1077"/>
      <c r="O57" s="1077"/>
      <c r="P57" s="1077"/>
      <c r="Q57" s="1077"/>
      <c r="R57" s="1077"/>
      <c r="S57" s="1077"/>
      <c r="T57" s="72"/>
      <c r="U57" s="72"/>
    </row>
    <row r="58" spans="2:21" ht="12.75">
      <c r="B58" s="1078"/>
      <c r="C58" s="72"/>
      <c r="D58" s="72"/>
      <c r="E58" s="72"/>
      <c r="F58" s="72"/>
      <c r="G58" s="1077"/>
      <c r="H58" s="1077"/>
      <c r="I58" s="1077"/>
      <c r="J58" s="1077"/>
      <c r="K58" s="1077"/>
      <c r="L58" s="1077"/>
      <c r="M58" s="1077"/>
      <c r="N58" s="1077"/>
      <c r="O58" s="1077"/>
      <c r="P58" s="1077"/>
      <c r="Q58" s="1077"/>
      <c r="R58" s="1077"/>
      <c r="S58" s="1077"/>
      <c r="T58" s="72"/>
      <c r="U58" s="72"/>
    </row>
    <row r="59" spans="2:21" ht="12.75">
      <c r="B59" s="1077"/>
      <c r="C59" s="1077"/>
      <c r="D59" s="1077"/>
      <c r="E59" s="1077"/>
      <c r="F59" s="1077"/>
      <c r="G59" s="1789"/>
      <c r="H59" s="1789"/>
      <c r="I59" s="1789"/>
      <c r="J59" s="1789"/>
      <c r="K59" s="1789"/>
      <c r="L59" s="1789"/>
      <c r="M59" s="1789"/>
      <c r="N59" s="1789"/>
      <c r="O59" s="1789"/>
      <c r="P59" s="1789"/>
      <c r="Q59" s="1789"/>
      <c r="R59" s="1789"/>
      <c r="S59" s="1789"/>
      <c r="T59" s="72"/>
      <c r="U59" s="72"/>
    </row>
    <row r="60" spans="2:21" ht="12.75">
      <c r="B60" s="1077"/>
      <c r="C60" s="1077"/>
      <c r="D60" s="1077"/>
      <c r="E60" s="1077"/>
      <c r="F60" s="1077"/>
      <c r="G60" s="1789"/>
      <c r="H60" s="1789"/>
      <c r="I60" s="1789"/>
      <c r="J60" s="1789"/>
      <c r="K60" s="1789"/>
      <c r="L60" s="1789"/>
      <c r="M60" s="1789"/>
      <c r="N60" s="1789"/>
      <c r="O60" s="1789"/>
      <c r="P60" s="1789"/>
      <c r="Q60" s="1789"/>
      <c r="R60" s="1789"/>
      <c r="S60" s="1789"/>
      <c r="T60" s="72"/>
      <c r="U60" s="72"/>
    </row>
    <row r="61" spans="2:21" ht="12.75">
      <c r="B61" s="1077"/>
      <c r="C61" s="1077"/>
      <c r="D61" s="1077"/>
      <c r="E61" s="1077"/>
      <c r="F61" s="1077"/>
      <c r="G61" s="1789"/>
      <c r="H61" s="1789"/>
      <c r="I61" s="1789"/>
      <c r="J61" s="1789"/>
      <c r="K61" s="1789"/>
      <c r="L61" s="1789"/>
      <c r="M61" s="1789"/>
      <c r="N61" s="1789"/>
      <c r="O61" s="1789"/>
      <c r="P61" s="1789"/>
      <c r="Q61" s="1789"/>
      <c r="R61" s="1789"/>
      <c r="S61" s="1789"/>
      <c r="T61" s="72"/>
      <c r="U61" s="72"/>
    </row>
    <row r="62" spans="2:21" ht="12.75">
      <c r="B62" s="1077"/>
      <c r="C62" s="1077"/>
      <c r="D62" s="1077"/>
      <c r="E62" s="1077"/>
      <c r="F62" s="1077"/>
      <c r="G62" s="1789"/>
      <c r="H62" s="1789"/>
      <c r="I62" s="1789"/>
      <c r="J62" s="1789"/>
      <c r="K62" s="1789"/>
      <c r="L62" s="1789"/>
      <c r="M62" s="1789"/>
      <c r="N62" s="1789"/>
      <c r="O62" s="1789"/>
      <c r="P62" s="1789"/>
      <c r="Q62" s="1789"/>
      <c r="R62" s="1789"/>
      <c r="S62" s="1789"/>
      <c r="T62" s="72"/>
      <c r="U62" s="72"/>
    </row>
    <row r="63" spans="2:21" ht="12.75">
      <c r="B63" s="1077"/>
      <c r="C63" s="1077"/>
      <c r="D63" s="1077"/>
      <c r="E63" s="1077"/>
      <c r="F63" s="1077"/>
      <c r="G63" s="1789"/>
      <c r="H63" s="1789"/>
      <c r="I63" s="1789"/>
      <c r="J63" s="1789"/>
      <c r="K63" s="1789"/>
      <c r="L63" s="1789"/>
      <c r="M63" s="1789"/>
      <c r="N63" s="1789"/>
      <c r="O63" s="1789"/>
      <c r="P63" s="1789"/>
      <c r="Q63" s="1789"/>
      <c r="R63" s="1789"/>
      <c r="S63" s="1789"/>
      <c r="T63" s="72"/>
      <c r="U63" s="72"/>
    </row>
    <row r="64" spans="2:21" ht="12.75">
      <c r="B64" s="1077"/>
      <c r="C64" s="1077"/>
      <c r="D64" s="1077"/>
      <c r="E64" s="1077"/>
      <c r="F64" s="1077"/>
      <c r="G64" s="1789"/>
      <c r="H64" s="1789"/>
      <c r="I64" s="1789"/>
      <c r="J64" s="1789"/>
      <c r="K64" s="1789"/>
      <c r="L64" s="1789"/>
      <c r="M64" s="1789"/>
      <c r="N64" s="1789"/>
      <c r="O64" s="1789"/>
      <c r="P64" s="1789"/>
      <c r="Q64" s="1789"/>
      <c r="R64" s="1789"/>
      <c r="S64" s="1789"/>
      <c r="T64" s="72"/>
      <c r="U64" s="72"/>
    </row>
    <row r="65" spans="2:21" ht="12.75">
      <c r="B65" s="1077"/>
      <c r="C65" s="1077"/>
      <c r="D65" s="1077"/>
      <c r="E65" s="1077"/>
      <c r="F65" s="1077"/>
      <c r="G65" s="1789"/>
      <c r="H65" s="1789"/>
      <c r="I65" s="1789"/>
      <c r="J65" s="1789"/>
      <c r="K65" s="1789"/>
      <c r="L65" s="1789"/>
      <c r="M65" s="1789"/>
      <c r="N65" s="1789"/>
      <c r="O65" s="1789"/>
      <c r="P65" s="1789"/>
      <c r="Q65" s="1789"/>
      <c r="R65" s="1789"/>
      <c r="S65" s="1789"/>
      <c r="T65" s="72"/>
      <c r="U65" s="72"/>
    </row>
    <row r="66" spans="2:21" ht="12.75">
      <c r="B66" s="1077"/>
      <c r="C66" s="1818"/>
      <c r="D66" s="1818"/>
      <c r="E66" s="1818"/>
      <c r="F66" s="1818"/>
      <c r="G66" s="1789"/>
      <c r="H66" s="1789"/>
      <c r="I66" s="1789"/>
      <c r="J66" s="1789"/>
      <c r="K66" s="1789"/>
      <c r="L66" s="1789"/>
      <c r="M66" s="1789"/>
      <c r="N66" s="1789"/>
      <c r="O66" s="1789"/>
      <c r="P66" s="1789"/>
      <c r="Q66" s="1789"/>
      <c r="R66" s="1789"/>
      <c r="S66" s="1789"/>
      <c r="T66" s="72"/>
      <c r="U66" s="72"/>
    </row>
    <row r="67" spans="2:21" ht="12.75">
      <c r="B67" s="1078"/>
      <c r="C67" s="72"/>
      <c r="D67" s="72"/>
      <c r="E67" s="72"/>
      <c r="F67" s="72"/>
      <c r="G67" s="1077"/>
      <c r="H67" s="1077"/>
      <c r="I67" s="1077"/>
      <c r="J67" s="1077"/>
      <c r="K67" s="1077"/>
      <c r="L67" s="1077"/>
      <c r="M67" s="1077"/>
      <c r="N67" s="1077"/>
      <c r="O67" s="1077"/>
      <c r="P67" s="1077"/>
      <c r="Q67" s="1077"/>
      <c r="R67" s="1077"/>
      <c r="S67" s="1077"/>
      <c r="T67" s="72"/>
      <c r="U67" s="72"/>
    </row>
    <row r="68" spans="2:21" ht="19.5">
      <c r="B68" s="1824"/>
      <c r="C68" s="1825"/>
      <c r="D68" s="1825"/>
      <c r="E68" s="1825"/>
      <c r="F68" s="1825"/>
      <c r="G68" s="1824"/>
      <c r="H68" s="1824"/>
      <c r="I68" s="1824"/>
      <c r="J68" s="1824"/>
      <c r="K68" s="1826"/>
      <c r="L68" s="1826"/>
      <c r="M68" s="1826"/>
      <c r="N68" s="1826"/>
      <c r="O68" s="1818"/>
      <c r="P68" s="1818"/>
      <c r="Q68" s="1818"/>
      <c r="R68" s="1818"/>
      <c r="S68" s="1818"/>
      <c r="T68" s="72"/>
      <c r="U68" s="72"/>
    </row>
    <row r="69" spans="2:21" ht="12">
      <c r="B69" s="72"/>
      <c r="C69" s="72"/>
      <c r="D69" s="72"/>
      <c r="E69" s="72"/>
      <c r="F69" s="72"/>
      <c r="G69" s="1818"/>
      <c r="H69" s="1818"/>
      <c r="I69" s="1818"/>
      <c r="J69" s="1818"/>
      <c r="K69" s="1818"/>
      <c r="L69" s="1818"/>
      <c r="M69" s="1818"/>
      <c r="N69" s="1818"/>
      <c r="O69" s="1818"/>
      <c r="P69" s="1818"/>
      <c r="Q69" s="1818"/>
      <c r="R69" s="1818"/>
      <c r="S69" s="1818"/>
      <c r="T69" s="72"/>
      <c r="U69" s="72"/>
    </row>
    <row r="70" spans="2:21" ht="12.75">
      <c r="B70" s="1078"/>
      <c r="C70" s="72"/>
      <c r="D70" s="72"/>
      <c r="E70" s="72"/>
      <c r="F70" s="72"/>
      <c r="G70" s="1789"/>
      <c r="H70" s="1789"/>
      <c r="I70" s="1789"/>
      <c r="J70" s="1789"/>
      <c r="K70" s="1789"/>
      <c r="L70" s="1789"/>
      <c r="M70" s="1789"/>
      <c r="N70" s="1789"/>
      <c r="O70" s="1789"/>
      <c r="P70" s="1789"/>
      <c r="Q70" s="1789"/>
      <c r="R70" s="1789"/>
      <c r="S70" s="1789"/>
      <c r="T70" s="72"/>
      <c r="U70" s="72"/>
    </row>
    <row r="71" spans="2:21" ht="12.75">
      <c r="B71" s="1077"/>
      <c r="C71" s="1077"/>
      <c r="D71" s="1077"/>
      <c r="E71" s="1077"/>
      <c r="F71" s="1077"/>
      <c r="G71" s="1789"/>
      <c r="H71" s="1789"/>
      <c r="I71" s="1789"/>
      <c r="J71" s="1789"/>
      <c r="K71" s="1789"/>
      <c r="L71" s="1789"/>
      <c r="M71" s="1789"/>
      <c r="N71" s="1789"/>
      <c r="O71" s="1789"/>
      <c r="P71" s="1789"/>
      <c r="Q71" s="1789"/>
      <c r="R71" s="1789"/>
      <c r="S71" s="1789"/>
      <c r="T71" s="72"/>
      <c r="U71" s="72"/>
    </row>
    <row r="72" spans="2:21" ht="12.75">
      <c r="B72" s="1077"/>
      <c r="C72" s="1077"/>
      <c r="D72" s="1077"/>
      <c r="E72" s="1077"/>
      <c r="F72" s="1077"/>
      <c r="G72" s="1789"/>
      <c r="H72" s="1789"/>
      <c r="I72" s="1789"/>
      <c r="J72" s="1789"/>
      <c r="K72" s="1789"/>
      <c r="L72" s="1789"/>
      <c r="M72" s="1789"/>
      <c r="N72" s="1789"/>
      <c r="O72" s="1789"/>
      <c r="P72" s="1789"/>
      <c r="Q72" s="1789"/>
      <c r="R72" s="1789"/>
      <c r="S72" s="1789"/>
      <c r="T72" s="72"/>
      <c r="U72" s="72"/>
    </row>
    <row r="73" spans="2:21" ht="12.75">
      <c r="B73" s="1077"/>
      <c r="C73" s="1077"/>
      <c r="D73" s="1077"/>
      <c r="E73" s="1077"/>
      <c r="F73" s="1077"/>
      <c r="G73" s="1789"/>
      <c r="H73" s="1789"/>
      <c r="I73" s="1789"/>
      <c r="J73" s="1789"/>
      <c r="K73" s="1789"/>
      <c r="L73" s="1789"/>
      <c r="M73" s="1789"/>
      <c r="N73" s="1789"/>
      <c r="O73" s="1789"/>
      <c r="P73" s="1789"/>
      <c r="Q73" s="1789"/>
      <c r="R73" s="1789"/>
      <c r="S73" s="1789"/>
      <c r="T73" s="72"/>
      <c r="U73" s="72"/>
    </row>
    <row r="74" spans="2:21" ht="12.75">
      <c r="B74" s="1077"/>
      <c r="C74" s="1077"/>
      <c r="D74" s="1077"/>
      <c r="E74" s="1077"/>
      <c r="F74" s="1077"/>
      <c r="G74" s="1789"/>
      <c r="H74" s="1789"/>
      <c r="I74" s="1789"/>
      <c r="J74" s="1789"/>
      <c r="K74" s="1789"/>
      <c r="L74" s="1789"/>
      <c r="M74" s="1789"/>
      <c r="N74" s="1789"/>
      <c r="O74" s="1789"/>
      <c r="P74" s="1789"/>
      <c r="Q74" s="1789"/>
      <c r="R74" s="1789"/>
      <c r="S74" s="1789"/>
      <c r="T74" s="72"/>
      <c r="U74" s="72"/>
    </row>
    <row r="75" spans="2:21" ht="12.75">
      <c r="B75" s="1077"/>
      <c r="C75" s="1077"/>
      <c r="D75" s="1077"/>
      <c r="E75" s="1077"/>
      <c r="F75" s="1077"/>
      <c r="G75" s="1789"/>
      <c r="H75" s="1789"/>
      <c r="I75" s="1789"/>
      <c r="J75" s="1789"/>
      <c r="K75" s="1789"/>
      <c r="L75" s="1789"/>
      <c r="M75" s="1789"/>
      <c r="N75" s="1789"/>
      <c r="O75" s="1789"/>
      <c r="P75" s="1789"/>
      <c r="Q75" s="1789"/>
      <c r="R75" s="1789"/>
      <c r="S75" s="1789"/>
      <c r="T75" s="72"/>
      <c r="U75" s="72"/>
    </row>
    <row r="76" spans="2:21" ht="12.75">
      <c r="B76" s="1077"/>
      <c r="C76" s="1077"/>
      <c r="D76" s="1077"/>
      <c r="E76" s="1077"/>
      <c r="F76" s="1077"/>
      <c r="G76" s="1789"/>
      <c r="H76" s="1789"/>
      <c r="I76" s="1789"/>
      <c r="J76" s="1789"/>
      <c r="K76" s="1789"/>
      <c r="L76" s="1789"/>
      <c r="M76" s="1789"/>
      <c r="N76" s="1789"/>
      <c r="O76" s="1789"/>
      <c r="P76" s="1789"/>
      <c r="Q76" s="1789"/>
      <c r="R76" s="1789"/>
      <c r="S76" s="1789"/>
      <c r="T76" s="72"/>
      <c r="U76" s="72"/>
    </row>
    <row r="77" spans="2:21" ht="12.75">
      <c r="B77" s="1077"/>
      <c r="C77" s="1077"/>
      <c r="D77" s="1077"/>
      <c r="E77" s="1077"/>
      <c r="F77" s="1077"/>
      <c r="G77" s="1789"/>
      <c r="H77" s="1789"/>
      <c r="I77" s="1789"/>
      <c r="J77" s="1789"/>
      <c r="K77" s="1789"/>
      <c r="L77" s="1789"/>
      <c r="M77" s="1789"/>
      <c r="N77" s="1789"/>
      <c r="O77" s="1789"/>
      <c r="P77" s="1789"/>
      <c r="Q77" s="1789"/>
      <c r="R77" s="1789"/>
      <c r="S77" s="1789"/>
      <c r="T77" s="72"/>
      <c r="U77" s="72"/>
    </row>
    <row r="78" spans="2:21" ht="12.75">
      <c r="B78" s="1077"/>
      <c r="C78" s="1818"/>
      <c r="D78" s="1818"/>
      <c r="E78" s="1818"/>
      <c r="F78" s="1818"/>
      <c r="G78" s="1789"/>
      <c r="H78" s="1789"/>
      <c r="I78" s="1789"/>
      <c r="J78" s="1789"/>
      <c r="K78" s="1789"/>
      <c r="L78" s="1789"/>
      <c r="M78" s="1789"/>
      <c r="N78" s="1789"/>
      <c r="O78" s="1789"/>
      <c r="P78" s="1789"/>
      <c r="Q78" s="1789"/>
      <c r="R78" s="1789"/>
      <c r="S78" s="1789"/>
      <c r="T78" s="72"/>
      <c r="U78" s="72"/>
    </row>
    <row r="79" spans="2:21" ht="12"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</row>
    <row r="80" spans="2:21" ht="12"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</row>
    <row r="81" spans="2:21" ht="12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</row>
    <row r="82" spans="2:21" ht="12"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</row>
    <row r="83" spans="2:21" ht="12"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</row>
    <row r="84" spans="2:21" ht="12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</row>
    <row r="85" spans="2:21" ht="12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</row>
    <row r="86" spans="2:21" ht="12"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</row>
    <row r="87" spans="2:21" ht="12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</row>
    <row r="88" spans="2:21" ht="12"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</row>
    <row r="89" spans="2:21" ht="12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</row>
    <row r="90" spans="2:21" ht="12"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</row>
  </sheetData>
  <sheetProtection/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36">
      <selection activeCell="E52" sqref="E52:E53"/>
    </sheetView>
  </sheetViews>
  <sheetFormatPr defaultColWidth="9.00390625" defaultRowHeight="12.75"/>
  <cols>
    <col min="4" max="4" width="12.375" style="0" customWidth="1"/>
    <col min="6" max="6" width="6.75390625" style="0" customWidth="1"/>
    <col min="8" max="8" width="6.75390625" style="0" customWidth="1"/>
    <col min="10" max="10" width="6.75390625" style="0" customWidth="1"/>
  </cols>
  <sheetData>
    <row r="1" spans="1:10" ht="18.75" customHeight="1" thickBot="1">
      <c r="A1" s="627" t="s">
        <v>257</v>
      </c>
      <c r="B1" s="625"/>
      <c r="C1" s="625"/>
      <c r="D1" s="625"/>
      <c r="E1" s="625"/>
      <c r="F1" s="160"/>
      <c r="G1" s="160"/>
      <c r="H1" s="160"/>
      <c r="I1" s="160"/>
      <c r="J1" s="161"/>
    </row>
    <row r="2" spans="1:12" ht="18">
      <c r="A2" s="93" t="str">
        <f>'Företagsfakta '!D3</f>
        <v>Bihuset</v>
      </c>
      <c r="B2" s="90"/>
      <c r="C2" s="92" t="str">
        <f>'Företagsfakta '!D9</f>
        <v> </v>
      </c>
      <c r="D2" s="90"/>
      <c r="E2" s="1641" t="str">
        <f>'Företagsfakta '!I3</f>
        <v>År 2011</v>
      </c>
      <c r="F2" s="13"/>
      <c r="G2" s="1827" t="str">
        <f>'Företagsfakta '!J3</f>
        <v>År 2012</v>
      </c>
      <c r="H2" s="13"/>
      <c r="I2" s="1662" t="str">
        <f>'Företagsfakta '!K3</f>
        <v>År 2013</v>
      </c>
      <c r="J2" s="73"/>
      <c r="K2" s="1"/>
      <c r="L2" s="1"/>
    </row>
    <row r="3" spans="1:12" ht="14.25" customHeight="1" thickBot="1">
      <c r="A3" s="1843"/>
      <c r="B3" s="1844" t="s">
        <v>346</v>
      </c>
      <c r="C3" s="1845"/>
      <c r="D3" s="70"/>
      <c r="E3" s="1846"/>
      <c r="F3" s="13"/>
      <c r="G3" s="623"/>
      <c r="H3" s="13"/>
      <c r="I3" s="624"/>
      <c r="J3" s="73"/>
      <c r="K3" s="1"/>
      <c r="L3" s="1"/>
    </row>
    <row r="4" spans="1:12" ht="14.25" customHeight="1">
      <c r="A4" s="216"/>
      <c r="B4" s="90" t="s">
        <v>343</v>
      </c>
      <c r="C4" s="90"/>
      <c r="D4" s="78"/>
      <c r="E4" s="1639"/>
      <c r="F4" s="13"/>
      <c r="G4" s="1639"/>
      <c r="H4" s="13"/>
      <c r="I4" s="1639"/>
      <c r="J4" s="73"/>
      <c r="K4" s="1"/>
      <c r="L4" s="1"/>
    </row>
    <row r="5" spans="1:12" ht="14.25" customHeight="1">
      <c r="A5" s="22"/>
      <c r="B5" s="13" t="s">
        <v>344</v>
      </c>
      <c r="C5" s="13"/>
      <c r="D5" s="73"/>
      <c r="E5" s="1625"/>
      <c r="F5" s="13"/>
      <c r="G5" s="1625"/>
      <c r="H5" s="13"/>
      <c r="I5" s="1625"/>
      <c r="J5" s="73"/>
      <c r="K5" s="1"/>
      <c r="L5" s="1"/>
    </row>
    <row r="6" spans="1:10" ht="12.75">
      <c r="A6" s="22"/>
      <c r="B6" s="13" t="s">
        <v>345</v>
      </c>
      <c r="C6" s="11"/>
      <c r="D6" s="23"/>
      <c r="E6" s="1625"/>
      <c r="F6" s="13"/>
      <c r="G6" s="1624"/>
      <c r="H6" s="13"/>
      <c r="I6" s="1624"/>
      <c r="J6" s="23"/>
    </row>
    <row r="7" spans="1:12" ht="14.25" customHeight="1">
      <c r="A7" s="22"/>
      <c r="B7" s="13" t="s">
        <v>2</v>
      </c>
      <c r="C7" s="13"/>
      <c r="D7" s="73"/>
      <c r="E7" s="1625"/>
      <c r="F7" s="13"/>
      <c r="G7" s="1625"/>
      <c r="H7" s="13"/>
      <c r="I7" s="1625"/>
      <c r="J7" s="73"/>
      <c r="K7" s="1"/>
      <c r="L7" s="1"/>
    </row>
    <row r="8" spans="1:12" ht="14.25" customHeight="1" thickBot="1">
      <c r="A8" s="22"/>
      <c r="B8" s="13" t="s">
        <v>115</v>
      </c>
      <c r="C8" s="13"/>
      <c r="D8" s="73"/>
      <c r="E8" s="1625"/>
      <c r="F8" s="13"/>
      <c r="G8" s="1848"/>
      <c r="H8" s="13"/>
      <c r="I8" s="1848"/>
      <c r="J8" s="73"/>
      <c r="K8" s="1"/>
      <c r="L8" s="1"/>
    </row>
    <row r="9" spans="1:12" ht="14.25" customHeight="1" thickBot="1">
      <c r="A9" s="91"/>
      <c r="B9" s="1851"/>
      <c r="C9" s="1851"/>
      <c r="D9" s="1852"/>
      <c r="E9" s="1634">
        <f>SUM(E4:E8)</f>
        <v>0</v>
      </c>
      <c r="F9" s="13"/>
      <c r="G9" s="1635">
        <f>SUM(G4:G8)</f>
        <v>0</v>
      </c>
      <c r="H9" s="13"/>
      <c r="I9" s="1636">
        <f>SUM(I4:I8)</f>
        <v>0</v>
      </c>
      <c r="J9" s="73"/>
      <c r="K9" s="1"/>
      <c r="L9" s="1"/>
    </row>
    <row r="10" spans="1:12" ht="14.25" customHeight="1" thickBot="1">
      <c r="A10" s="24"/>
      <c r="B10" s="16"/>
      <c r="C10" s="16"/>
      <c r="D10" s="16"/>
      <c r="E10" s="1730"/>
      <c r="F10" s="13"/>
      <c r="G10" s="1730"/>
      <c r="H10" s="13"/>
      <c r="I10" s="1730"/>
      <c r="J10" s="73"/>
      <c r="K10" s="1"/>
      <c r="L10" s="1"/>
    </row>
    <row r="11" spans="1:12" ht="14.25" customHeight="1" thickBot="1">
      <c r="A11" s="1850"/>
      <c r="B11" s="1793" t="s">
        <v>342</v>
      </c>
      <c r="C11" s="625"/>
      <c r="D11" s="626"/>
      <c r="E11" s="1634" t="str">
        <f>E2</f>
        <v>År 2011</v>
      </c>
      <c r="F11" s="13"/>
      <c r="G11" s="1635" t="str">
        <f>G2</f>
        <v>År 2012</v>
      </c>
      <c r="H11" s="13"/>
      <c r="I11" s="1636" t="str">
        <f>I2</f>
        <v>År 2013</v>
      </c>
      <c r="J11" s="73"/>
      <c r="K11" s="1"/>
      <c r="L11" s="1"/>
    </row>
    <row r="12" spans="1:12" ht="13.5" customHeight="1">
      <c r="A12" s="210"/>
      <c r="B12" s="13" t="s">
        <v>342</v>
      </c>
      <c r="C12" s="158"/>
      <c r="D12" s="13"/>
      <c r="E12" s="605"/>
      <c r="F12" s="13"/>
      <c r="G12" s="1831"/>
      <c r="H12" s="13"/>
      <c r="I12" s="1831"/>
      <c r="J12" s="73"/>
      <c r="K12" s="1"/>
      <c r="L12" s="1"/>
    </row>
    <row r="13" spans="1:12" ht="14.25" customHeight="1" thickBot="1">
      <c r="A13" s="22"/>
      <c r="B13" s="13" t="s">
        <v>347</v>
      </c>
      <c r="C13" s="11"/>
      <c r="D13" s="11"/>
      <c r="E13" s="1052"/>
      <c r="F13" s="13"/>
      <c r="G13" s="1052"/>
      <c r="H13" s="13"/>
      <c r="I13" s="1052"/>
      <c r="J13" s="73"/>
      <c r="K13" s="1"/>
      <c r="L13" s="1"/>
    </row>
    <row r="14" spans="1:10" ht="13.5" thickBot="1">
      <c r="A14" s="91"/>
      <c r="B14" s="1851"/>
      <c r="C14" s="1851"/>
      <c r="D14" s="1852"/>
      <c r="E14" s="1634">
        <f>SUM(E12:E13)</f>
        <v>0</v>
      </c>
      <c r="F14" s="13"/>
      <c r="G14" s="1635">
        <f>SUM(G12:G13)</f>
        <v>0</v>
      </c>
      <c r="H14" s="13"/>
      <c r="I14" s="1636">
        <f>SUM(I12:I13)</f>
        <v>0</v>
      </c>
      <c r="J14" s="23"/>
    </row>
    <row r="15" spans="1:10" ht="13.5" thickBot="1">
      <c r="A15" s="162"/>
      <c r="B15" s="13"/>
      <c r="C15" s="13"/>
      <c r="D15" s="13"/>
      <c r="E15" s="1730"/>
      <c r="F15" s="13"/>
      <c r="G15" s="1730"/>
      <c r="H15" s="13"/>
      <c r="I15" s="1730"/>
      <c r="J15" s="73"/>
    </row>
    <row r="16" spans="1:10" ht="13.5" thickBot="1">
      <c r="A16" s="1782"/>
      <c r="B16" s="1793" t="s">
        <v>348</v>
      </c>
      <c r="C16" s="1783"/>
      <c r="D16" s="1853"/>
      <c r="E16" s="1634" t="str">
        <f>E11</f>
        <v>År 2011</v>
      </c>
      <c r="F16" s="13"/>
      <c r="G16" s="1635" t="str">
        <f>G11</f>
        <v>År 2012</v>
      </c>
      <c r="H16" s="13"/>
      <c r="I16" s="1636" t="str">
        <f>I11</f>
        <v>År 2013</v>
      </c>
      <c r="J16" s="73"/>
    </row>
    <row r="17" spans="1:10" ht="12.75">
      <c r="A17" s="22"/>
      <c r="B17" s="13" t="s">
        <v>349</v>
      </c>
      <c r="C17" s="13"/>
      <c r="D17" s="13"/>
      <c r="E17" s="1625"/>
      <c r="F17" s="13"/>
      <c r="G17" s="1625"/>
      <c r="H17" s="13"/>
      <c r="I17" s="1625"/>
      <c r="J17" s="73"/>
    </row>
    <row r="18" spans="1:10" ht="12.75">
      <c r="A18" s="22"/>
      <c r="B18" s="13" t="s">
        <v>351</v>
      </c>
      <c r="C18" s="13"/>
      <c r="D18" s="13"/>
      <c r="E18" s="1625"/>
      <c r="F18" s="13"/>
      <c r="G18" s="1625"/>
      <c r="H18" s="13"/>
      <c r="I18" s="1625"/>
      <c r="J18" s="73"/>
    </row>
    <row r="19" spans="1:10" ht="12.75">
      <c r="A19" s="22"/>
      <c r="B19" s="13" t="s">
        <v>350</v>
      </c>
      <c r="C19" s="13"/>
      <c r="D19" s="13"/>
      <c r="E19" s="1052"/>
      <c r="F19" s="13"/>
      <c r="G19" s="1052"/>
      <c r="H19" s="13"/>
      <c r="I19" s="1052"/>
      <c r="J19" s="73"/>
    </row>
    <row r="20" spans="1:10" ht="12.75">
      <c r="A20" s="22"/>
      <c r="B20" s="13" t="s">
        <v>122</v>
      </c>
      <c r="C20" s="11"/>
      <c r="D20" s="11"/>
      <c r="E20" s="1052"/>
      <c r="F20" s="13"/>
      <c r="G20" s="1052"/>
      <c r="H20" s="13"/>
      <c r="I20" s="1052"/>
      <c r="J20" s="73"/>
    </row>
    <row r="21" spans="1:10" ht="13.5" thickBot="1">
      <c r="A21" s="22"/>
      <c r="B21" s="13" t="s">
        <v>360</v>
      </c>
      <c r="C21" s="11"/>
      <c r="D21" s="11"/>
      <c r="E21" s="1052"/>
      <c r="F21" s="13"/>
      <c r="G21" s="1052"/>
      <c r="H21" s="13"/>
      <c r="I21" s="1052"/>
      <c r="J21" s="73"/>
    </row>
    <row r="22" spans="1:10" ht="13.5" thickBot="1">
      <c r="A22" s="91"/>
      <c r="B22" s="1851"/>
      <c r="C22" s="1851"/>
      <c r="D22" s="1852"/>
      <c r="E22" s="1634">
        <f>SUM(E17:E21)</f>
        <v>0</v>
      </c>
      <c r="F22" s="13"/>
      <c r="G22" s="1634">
        <f>SUM(G17:G21)</f>
        <v>0</v>
      </c>
      <c r="H22" s="13"/>
      <c r="I22" s="1634">
        <f>SUM(I17:I21)</f>
        <v>0</v>
      </c>
      <c r="J22" s="73"/>
    </row>
    <row r="23" spans="1:10" ht="13.5" thickBot="1">
      <c r="A23" s="162"/>
      <c r="B23" s="13"/>
      <c r="C23" s="13"/>
      <c r="D23" s="13"/>
      <c r="E23" s="1730"/>
      <c r="F23" s="13"/>
      <c r="G23" s="1730"/>
      <c r="H23" s="13"/>
      <c r="I23" s="1730"/>
      <c r="J23" s="73"/>
    </row>
    <row r="24" spans="1:10" ht="13.5" thickBot="1">
      <c r="A24" s="1782"/>
      <c r="B24" s="1793" t="s">
        <v>107</v>
      </c>
      <c r="C24" s="1783"/>
      <c r="D24" s="1853"/>
      <c r="E24" s="1634" t="str">
        <f>E16</f>
        <v>År 2011</v>
      </c>
      <c r="F24" s="13"/>
      <c r="G24" s="1635" t="str">
        <f>G16</f>
        <v>År 2012</v>
      </c>
      <c r="H24" s="13"/>
      <c r="I24" s="1636" t="str">
        <f>I16</f>
        <v>År 2013</v>
      </c>
      <c r="J24" s="73"/>
    </row>
    <row r="25" spans="1:12" ht="14.25" customHeight="1">
      <c r="A25" s="22"/>
      <c r="B25" s="13" t="s">
        <v>107</v>
      </c>
      <c r="C25" s="13"/>
      <c r="D25" s="13"/>
      <c r="E25" s="1639"/>
      <c r="F25" s="13"/>
      <c r="G25" s="1639"/>
      <c r="H25" s="13"/>
      <c r="I25" s="1854"/>
      <c r="J25" s="73"/>
      <c r="K25" s="1"/>
      <c r="L25" s="1"/>
    </row>
    <row r="26" spans="1:10" ht="12.75">
      <c r="A26" s="162"/>
      <c r="B26" s="13" t="s">
        <v>352</v>
      </c>
      <c r="C26" s="13"/>
      <c r="D26" s="13"/>
      <c r="E26" s="1625"/>
      <c r="F26" s="13"/>
      <c r="G26" s="1625"/>
      <c r="H26" s="13"/>
      <c r="I26" s="1625"/>
      <c r="J26" s="73"/>
    </row>
    <row r="27" spans="1:10" ht="13.5" thickBot="1">
      <c r="A27" s="162"/>
      <c r="B27" s="13" t="s">
        <v>353</v>
      </c>
      <c r="C27" s="13"/>
      <c r="D27" s="13"/>
      <c r="E27" s="1625"/>
      <c r="F27" s="13"/>
      <c r="G27" s="1625"/>
      <c r="H27" s="13"/>
      <c r="I27" s="1625"/>
      <c r="J27" s="73"/>
    </row>
    <row r="28" spans="1:10" ht="13.5" thickBot="1">
      <c r="A28" s="1855"/>
      <c r="B28" s="76"/>
      <c r="C28" s="76"/>
      <c r="D28" s="1849"/>
      <c r="E28" s="1634">
        <f>SUM(E25:E27)</f>
        <v>0</v>
      </c>
      <c r="F28" s="15"/>
      <c r="G28" s="1635">
        <f>SUM(G25:G27)</f>
        <v>0</v>
      </c>
      <c r="H28" s="15"/>
      <c r="I28" s="1636">
        <f>SUM(I25:I27)</f>
        <v>0</v>
      </c>
      <c r="J28" s="73"/>
    </row>
    <row r="29" spans="1:10" ht="13.5" thickBot="1">
      <c r="A29" s="162"/>
      <c r="B29" s="13"/>
      <c r="C29" s="13"/>
      <c r="D29" s="13"/>
      <c r="E29" s="1730"/>
      <c r="F29" s="15"/>
      <c r="G29" s="1730"/>
      <c r="H29" s="15"/>
      <c r="I29" s="1730"/>
      <c r="J29" s="73"/>
    </row>
    <row r="30" spans="1:10" ht="13.5" thickBot="1">
      <c r="A30" s="1782"/>
      <c r="B30" s="1793" t="s">
        <v>354</v>
      </c>
      <c r="C30" s="1783"/>
      <c r="D30" s="1853"/>
      <c r="E30" s="1634" t="str">
        <f>E24</f>
        <v>År 2011</v>
      </c>
      <c r="F30" s="15"/>
      <c r="G30" s="1635" t="str">
        <f>G24</f>
        <v>År 2012</v>
      </c>
      <c r="H30" s="15"/>
      <c r="I30" s="1636" t="str">
        <f>I24</f>
        <v>År 2013</v>
      </c>
      <c r="J30" s="73"/>
    </row>
    <row r="31" spans="1:10" ht="12.75">
      <c r="A31" s="162"/>
      <c r="B31" s="13" t="s">
        <v>354</v>
      </c>
      <c r="C31" s="13"/>
      <c r="D31" s="13"/>
      <c r="E31" s="605"/>
      <c r="F31" s="15"/>
      <c r="G31" s="605"/>
      <c r="H31" s="15"/>
      <c r="I31" s="1856"/>
      <c r="J31" s="73"/>
    </row>
    <row r="32" spans="1:10" ht="12.75">
      <c r="A32" s="162"/>
      <c r="B32" s="13" t="s">
        <v>355</v>
      </c>
      <c r="C32" s="13"/>
      <c r="D32" s="13"/>
      <c r="E32" s="1052"/>
      <c r="F32" s="15"/>
      <c r="G32" s="1052"/>
      <c r="H32" s="15"/>
      <c r="I32" s="1847"/>
      <c r="J32" s="73"/>
    </row>
    <row r="33" spans="1:10" ht="12.75">
      <c r="A33" s="162"/>
      <c r="B33" s="13" t="s">
        <v>356</v>
      </c>
      <c r="C33" s="13"/>
      <c r="D33" s="13"/>
      <c r="E33" s="1052"/>
      <c r="F33" s="15"/>
      <c r="G33" s="1052"/>
      <c r="H33" s="15"/>
      <c r="I33" s="1847"/>
      <c r="J33" s="73"/>
    </row>
    <row r="34" spans="1:10" ht="12.75">
      <c r="A34" s="162"/>
      <c r="B34" s="13" t="s">
        <v>357</v>
      </c>
      <c r="C34" s="13"/>
      <c r="D34" s="13"/>
      <c r="E34" s="1052"/>
      <c r="F34" s="15"/>
      <c r="G34" s="1052"/>
      <c r="H34" s="15"/>
      <c r="I34" s="1847"/>
      <c r="J34" s="73"/>
    </row>
    <row r="35" spans="1:10" ht="12.75">
      <c r="A35" s="162"/>
      <c r="B35" s="13" t="s">
        <v>358</v>
      </c>
      <c r="C35" s="13"/>
      <c r="D35" s="13"/>
      <c r="E35" s="1052"/>
      <c r="F35" s="15"/>
      <c r="G35" s="1052"/>
      <c r="H35" s="15"/>
      <c r="I35" s="1847"/>
      <c r="J35" s="73"/>
    </row>
    <row r="36" spans="1:12" ht="14.25" customHeight="1" thickBot="1">
      <c r="A36" s="22"/>
      <c r="B36" s="13" t="s">
        <v>15</v>
      </c>
      <c r="C36" s="13"/>
      <c r="D36" s="13"/>
      <c r="E36" s="1848"/>
      <c r="F36" s="13"/>
      <c r="G36" s="1848"/>
      <c r="H36" s="13"/>
      <c r="I36" s="1848"/>
      <c r="J36" s="73"/>
      <c r="K36" s="1"/>
      <c r="L36" s="1"/>
    </row>
    <row r="37" spans="1:10" ht="13.5" thickBot="1">
      <c r="A37" s="1855"/>
      <c r="B37" s="76"/>
      <c r="C37" s="76"/>
      <c r="D37" s="1849"/>
      <c r="E37" s="1634">
        <f>SUM(E31:E36)</f>
        <v>0</v>
      </c>
      <c r="F37" s="15"/>
      <c r="G37" s="1635">
        <f>SUM(G31:G36)</f>
        <v>0</v>
      </c>
      <c r="H37" s="15"/>
      <c r="I37" s="1636">
        <f>SUM(I31:I36)</f>
        <v>0</v>
      </c>
      <c r="J37" s="73"/>
    </row>
    <row r="38" spans="1:10" ht="13.5" thickBot="1">
      <c r="A38" s="162"/>
      <c r="B38" s="13"/>
      <c r="C38" s="13"/>
      <c r="D38" s="13"/>
      <c r="E38" s="1730"/>
      <c r="F38" s="15"/>
      <c r="G38" s="1730"/>
      <c r="H38" s="15"/>
      <c r="I38" s="1730"/>
      <c r="J38" s="73"/>
    </row>
    <row r="39" spans="1:10" ht="13.5" thickBot="1">
      <c r="A39" s="1782"/>
      <c r="B39" s="1793" t="s">
        <v>359</v>
      </c>
      <c r="C39" s="1783"/>
      <c r="D39" s="1853"/>
      <c r="E39" s="1634" t="str">
        <f>E30</f>
        <v>År 2011</v>
      </c>
      <c r="F39" s="15"/>
      <c r="G39" s="1635" t="str">
        <f>G30</f>
        <v>År 2012</v>
      </c>
      <c r="H39" s="15"/>
      <c r="I39" s="1636" t="str">
        <f>I30</f>
        <v>År 2013</v>
      </c>
      <c r="J39" s="73"/>
    </row>
    <row r="40" spans="1:12" ht="14.25" customHeight="1">
      <c r="A40" s="22"/>
      <c r="B40" s="13" t="s">
        <v>13</v>
      </c>
      <c r="C40" s="13"/>
      <c r="D40" s="13"/>
      <c r="E40" s="1639"/>
      <c r="F40" s="13"/>
      <c r="G40" s="1639"/>
      <c r="H40" s="13"/>
      <c r="I40" s="1639"/>
      <c r="J40" s="73"/>
      <c r="K40" s="1"/>
      <c r="L40" s="1"/>
    </row>
    <row r="41" spans="1:12" ht="14.25" customHeight="1">
      <c r="A41" s="22"/>
      <c r="B41" s="13" t="s">
        <v>3</v>
      </c>
      <c r="C41" s="13"/>
      <c r="D41" s="13"/>
      <c r="E41" s="1625"/>
      <c r="F41" s="13"/>
      <c r="G41" s="1625"/>
      <c r="H41" s="13"/>
      <c r="I41" s="1625"/>
      <c r="J41" s="73"/>
      <c r="K41" s="1"/>
      <c r="L41" s="1"/>
    </row>
    <row r="42" spans="1:12" ht="14.25" customHeight="1">
      <c r="A42" s="22"/>
      <c r="B42" s="13" t="s">
        <v>116</v>
      </c>
      <c r="C42" s="13"/>
      <c r="D42" s="13"/>
      <c r="E42" s="1625"/>
      <c r="F42" s="13"/>
      <c r="G42" s="1625"/>
      <c r="H42" s="13"/>
      <c r="I42" s="1625"/>
      <c r="J42" s="73"/>
      <c r="K42" s="1"/>
      <c r="L42" s="1"/>
    </row>
    <row r="43" spans="1:12" ht="14.25" customHeight="1" thickBot="1">
      <c r="A43" s="22"/>
      <c r="B43" s="13" t="s">
        <v>14</v>
      </c>
      <c r="C43" s="13"/>
      <c r="D43" s="11"/>
      <c r="E43" s="606"/>
      <c r="F43" s="13"/>
      <c r="G43" s="606"/>
      <c r="H43" s="13"/>
      <c r="I43" s="606"/>
      <c r="J43" s="73"/>
      <c r="K43" s="1"/>
      <c r="L43" s="1"/>
    </row>
    <row r="44" spans="1:10" ht="13.5" thickBot="1">
      <c r="A44" s="1855"/>
      <c r="B44" s="76"/>
      <c r="C44" s="76"/>
      <c r="D44" s="1849"/>
      <c r="E44" s="1634">
        <f>SUM(E40:E43)</f>
        <v>0</v>
      </c>
      <c r="F44" s="15"/>
      <c r="G44" s="1634">
        <f>SUM(G40:G43)</f>
        <v>0</v>
      </c>
      <c r="H44" s="15"/>
      <c r="I44" s="1634">
        <f>SUM(I40:I43)</f>
        <v>0</v>
      </c>
      <c r="J44" s="73"/>
    </row>
    <row r="45" spans="1:10" ht="13.5" thickBot="1">
      <c r="A45" s="162"/>
      <c r="B45" s="13"/>
      <c r="C45" s="13"/>
      <c r="D45" s="13"/>
      <c r="E45" s="1042"/>
      <c r="F45" s="13"/>
      <c r="G45" s="1042"/>
      <c r="H45" s="13"/>
      <c r="I45" s="1042"/>
      <c r="J45" s="73"/>
    </row>
    <row r="46" spans="1:10" ht="13.5" thickBot="1">
      <c r="A46" s="1782"/>
      <c r="B46" s="1793" t="s">
        <v>361</v>
      </c>
      <c r="C46" s="1783"/>
      <c r="D46" s="1783"/>
      <c r="E46" s="1634" t="str">
        <f>E39</f>
        <v>År 2011</v>
      </c>
      <c r="F46" s="13"/>
      <c r="G46" s="1635" t="str">
        <f>G39</f>
        <v>År 2012</v>
      </c>
      <c r="H46" s="13"/>
      <c r="I46" s="1636" t="str">
        <f>I39</f>
        <v>År 2013</v>
      </c>
      <c r="J46" s="73"/>
    </row>
    <row r="47" spans="1:12" ht="14.25" customHeight="1">
      <c r="A47" s="22"/>
      <c r="B47" s="13" t="s">
        <v>118</v>
      </c>
      <c r="C47" s="13"/>
      <c r="D47" s="11"/>
      <c r="E47" s="1639"/>
      <c r="F47" s="13"/>
      <c r="G47" s="1639"/>
      <c r="H47" s="13"/>
      <c r="I47" s="1639"/>
      <c r="J47" s="73"/>
      <c r="K47" s="1"/>
      <c r="L47" s="1"/>
    </row>
    <row r="48" spans="1:12" ht="14.25" customHeight="1" thickBot="1">
      <c r="A48" s="22"/>
      <c r="B48" s="13" t="s">
        <v>14</v>
      </c>
      <c r="C48" s="13"/>
      <c r="D48" s="13"/>
      <c r="E48" s="1848"/>
      <c r="F48" s="13"/>
      <c r="G48" s="1848"/>
      <c r="H48" s="13"/>
      <c r="I48" s="1848"/>
      <c r="J48" s="73"/>
      <c r="K48" s="1"/>
      <c r="L48" s="1"/>
    </row>
    <row r="49" spans="1:10" ht="13.5" thickBot="1">
      <c r="A49" s="22"/>
      <c r="B49" s="11"/>
      <c r="C49" s="11"/>
      <c r="D49" s="11"/>
      <c r="E49" s="11"/>
      <c r="F49" s="11"/>
      <c r="G49" s="11"/>
      <c r="H49" s="11"/>
      <c r="I49" s="11"/>
      <c r="J49" s="23"/>
    </row>
    <row r="50" spans="1:10" ht="13.5" thickBot="1">
      <c r="A50" s="1850"/>
      <c r="B50" s="1793" t="s">
        <v>362</v>
      </c>
      <c r="C50" s="625"/>
      <c r="D50" s="626"/>
      <c r="E50" s="1634" t="str">
        <f>E46</f>
        <v>År 2011</v>
      </c>
      <c r="F50" s="1730"/>
      <c r="G50" s="1635" t="str">
        <f>G46</f>
        <v>År 2012</v>
      </c>
      <c r="H50" s="1730"/>
      <c r="I50" s="1636" t="str">
        <f>I46</f>
        <v>År 2013</v>
      </c>
      <c r="J50" s="23"/>
    </row>
    <row r="51" spans="1:12" ht="14.25" customHeight="1">
      <c r="A51" s="22"/>
      <c r="B51" s="13" t="s">
        <v>117</v>
      </c>
      <c r="C51" s="13"/>
      <c r="D51" s="13"/>
      <c r="E51" s="1639"/>
      <c r="F51" s="13"/>
      <c r="G51" s="1639"/>
      <c r="H51" s="13"/>
      <c r="I51" s="1639"/>
      <c r="J51" s="73"/>
      <c r="K51" s="1"/>
      <c r="L51" s="1"/>
    </row>
    <row r="52" spans="1:12" ht="14.25" customHeight="1">
      <c r="A52" s="22"/>
      <c r="B52" s="13" t="s">
        <v>338</v>
      </c>
      <c r="C52" s="13"/>
      <c r="D52" s="13"/>
      <c r="E52" s="1052"/>
      <c r="F52" s="13"/>
      <c r="G52" s="1052"/>
      <c r="H52" s="13"/>
      <c r="I52" s="1052"/>
      <c r="J52" s="73"/>
      <c r="K52" s="1"/>
      <c r="L52" s="1"/>
    </row>
    <row r="53" spans="1:12" ht="14.25" customHeight="1" thickBot="1">
      <c r="A53" s="91"/>
      <c r="B53" s="76" t="s">
        <v>287</v>
      </c>
      <c r="C53" s="76"/>
      <c r="D53" s="1849"/>
      <c r="E53" s="1848"/>
      <c r="F53" s="13"/>
      <c r="G53" s="1848"/>
      <c r="H53" s="13"/>
      <c r="I53" s="1848"/>
      <c r="J53" s="73"/>
      <c r="K53" s="1"/>
      <c r="L53" s="1"/>
    </row>
    <row r="54" spans="1:12" ht="14.25" customHeight="1" thickBot="1">
      <c r="A54" s="22"/>
      <c r="B54" s="13"/>
      <c r="C54" s="13"/>
      <c r="D54" s="13"/>
      <c r="E54" s="1042"/>
      <c r="F54" s="13"/>
      <c r="G54" s="1042"/>
      <c r="H54" s="13"/>
      <c r="I54" s="1042"/>
      <c r="J54" s="73"/>
      <c r="K54" s="1"/>
      <c r="L54" s="1"/>
    </row>
    <row r="55" spans="1:12" ht="14.25" customHeight="1">
      <c r="A55" s="22"/>
      <c r="B55" s="15" t="s">
        <v>119</v>
      </c>
      <c r="C55" s="13"/>
      <c r="D55" s="13"/>
      <c r="E55" s="1842">
        <f>E9+E14+E22+E28+E37+E44+E48+E51+E53</f>
        <v>0</v>
      </c>
      <c r="F55" s="13"/>
      <c r="G55" s="1837">
        <f>G9+G14+G22+G28+G37+G44+G48+G51+G53</f>
        <v>0</v>
      </c>
      <c r="H55" s="13"/>
      <c r="I55" s="1836">
        <f>I9+I14+I22+I28+I37+I44+I48+I51+I53</f>
        <v>0</v>
      </c>
      <c r="J55" s="73"/>
      <c r="K55" s="1"/>
      <c r="L55" s="1"/>
    </row>
    <row r="56" spans="1:12" ht="14.25" customHeight="1">
      <c r="A56" s="22"/>
      <c r="B56" s="15" t="s">
        <v>123</v>
      </c>
      <c r="C56" s="13"/>
      <c r="D56" s="13"/>
      <c r="E56" s="1829">
        <f>E52</f>
        <v>0</v>
      </c>
      <c r="F56" s="13"/>
      <c r="G56" s="1068">
        <f>G52</f>
        <v>0</v>
      </c>
      <c r="H56" s="13"/>
      <c r="I56" s="1833">
        <f>I52</f>
        <v>0</v>
      </c>
      <c r="J56" s="73"/>
      <c r="K56" s="1"/>
      <c r="L56" s="1"/>
    </row>
    <row r="57" spans="1:12" ht="14.25" customHeight="1" thickBot="1">
      <c r="A57" s="91"/>
      <c r="B57" s="97" t="s">
        <v>120</v>
      </c>
      <c r="C57" s="76"/>
      <c r="D57" s="76"/>
      <c r="E57" s="1830">
        <f>E47</f>
        <v>0</v>
      </c>
      <c r="F57" s="13"/>
      <c r="G57" s="1832">
        <f>G47</f>
        <v>0</v>
      </c>
      <c r="H57" s="13"/>
      <c r="I57" s="1834">
        <f>I47</f>
        <v>0</v>
      </c>
      <c r="J57" s="73"/>
      <c r="K57" s="1"/>
      <c r="L57" s="1"/>
    </row>
    <row r="58" spans="1:12" ht="12.75">
      <c r="A58" s="22"/>
      <c r="B58" s="13" t="s">
        <v>0</v>
      </c>
      <c r="C58" s="13"/>
      <c r="D58" s="13"/>
      <c r="E58" s="13"/>
      <c r="F58" s="13"/>
      <c r="G58" s="13"/>
      <c r="H58" s="13"/>
      <c r="I58" s="13"/>
      <c r="J58" s="73"/>
      <c r="K58" s="1"/>
      <c r="L58" s="1"/>
    </row>
    <row r="59" spans="1:12" ht="13.5" thickBot="1">
      <c r="A59" s="24"/>
      <c r="B59" s="70"/>
      <c r="C59" s="70"/>
      <c r="D59" s="70"/>
      <c r="E59" s="70"/>
      <c r="F59" s="70"/>
      <c r="G59" s="70"/>
      <c r="H59" s="70"/>
      <c r="I59" s="70"/>
      <c r="J59" s="75"/>
      <c r="K59" s="1"/>
      <c r="L59" s="1"/>
    </row>
    <row r="60" spans="2:12" ht="12.75">
      <c r="B60" s="1" t="s">
        <v>0</v>
      </c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2.75">
      <c r="B62" s="1" t="s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Jonny Ulvtorp</dc:creator>
  <cp:keywords/>
  <dc:description/>
  <cp:lastModifiedBy>Jonny</cp:lastModifiedBy>
  <cp:lastPrinted>2010-01-10T15:53:36Z</cp:lastPrinted>
  <dcterms:created xsi:type="dcterms:W3CDTF">1998-06-02T13:39:30Z</dcterms:created>
  <dcterms:modified xsi:type="dcterms:W3CDTF">2010-10-21T18:05:47Z</dcterms:modified>
  <cp:category/>
  <cp:version/>
  <cp:contentType/>
  <cp:contentStatus/>
</cp:coreProperties>
</file>